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2"/>
  </bookViews>
  <sheets>
    <sheet name="Datablad" sheetId="1" r:id="rId1"/>
    <sheet name="Overzicht van de Resultaten" sheetId="2" r:id="rId2"/>
    <sheet name="Visuele weergave" sheetId="3" r:id="rId3"/>
    <sheet name="Grafieken" sheetId="4" r:id="rId4"/>
  </sheets>
  <definedNames/>
  <calcPr fullCalcOnLoad="1"/>
</workbook>
</file>

<file path=xl/sharedStrings.xml><?xml version="1.0" encoding="utf-8"?>
<sst xmlns="http://schemas.openxmlformats.org/spreadsheetml/2006/main" count="167" uniqueCount="92">
  <si>
    <t>Hoofdmeter</t>
  </si>
  <si>
    <t>Submeter</t>
  </si>
  <si>
    <t>Handmeter</t>
  </si>
  <si>
    <t>Opbrengst</t>
  </si>
  <si>
    <t>Opbrengst p.d.</t>
  </si>
  <si>
    <t>Percentage zonnestroom M</t>
  </si>
  <si>
    <t>Afwijking oude meter</t>
  </si>
  <si>
    <t>Percentage zonnestroom vanaf 14-02 M</t>
  </si>
  <si>
    <t>Panelen en meters</t>
  </si>
  <si>
    <t>55317 H</t>
  </si>
  <si>
    <t>55868 H</t>
  </si>
  <si>
    <t>55343 H</t>
  </si>
  <si>
    <t>55265 H</t>
  </si>
  <si>
    <t>55335 M</t>
  </si>
  <si>
    <t>57556 M</t>
  </si>
  <si>
    <t>57885 M</t>
  </si>
  <si>
    <t>57892 M</t>
  </si>
  <si>
    <t>Zonnestroom Hanneke - periode</t>
  </si>
  <si>
    <t>Zonnestroom Hanneke - vanaf 14-02-2002</t>
  </si>
  <si>
    <t>Zonnestroom Michel Nieuw - periode</t>
  </si>
  <si>
    <t>Zonnestroom Michel Oud - periode</t>
  </si>
  <si>
    <t>Zonnestroom Michel Oud + Nieuw - periode</t>
  </si>
  <si>
    <t>Zonnestroom Michel Oud + Nieuw - vanaf 14-02-2002</t>
  </si>
  <si>
    <t>Totaal verbruik Michel net + zonnestroom - periode</t>
  </si>
  <si>
    <t>Totaal verbruik Michel net + zonnestroom - vanaf 14-02</t>
  </si>
  <si>
    <t>Zonnestroom Michel Nieuw - vanaf 14-02-2002</t>
  </si>
  <si>
    <t>Zonnestroom Hanneke gem. p.d. vanaf 14-02</t>
  </si>
  <si>
    <t>Zonnestroom Hanneke gem. p.d.</t>
  </si>
  <si>
    <t>Totaal verbruik Michel net + zonnestroom gem. p.d. vanaf 14-02</t>
  </si>
  <si>
    <t>Zonnestroom Michel Oud + Nieuw gem. p.d. vanaf 14-02</t>
  </si>
  <si>
    <t>Percentage t.o.v. gem. opbrengst 8 pan. - t.o.v.af 14-02-2002</t>
  </si>
  <si>
    <t>Percentage t.o.v. gem. opbrengst pan. H</t>
  </si>
  <si>
    <t>Percentage t.o.v. gem. opbrengst pan. H  - t.o.v.af 14-02-2002</t>
  </si>
  <si>
    <t>Percentage t.o.v. gem. opbrengst 8 pan.</t>
  </si>
  <si>
    <t>Percentage t.o.v. gem. opbrengst pan. M</t>
  </si>
  <si>
    <t>Percentage t.o.v. gem. opbrengst pan. M  - t.o.v.af 14-02-2002</t>
  </si>
  <si>
    <t>Percentage zonnestroom Hanneke t.o.v. de 8 nieuwe panelen</t>
  </si>
  <si>
    <t>Percentage zonnestroom Michel t.o.v. de 8 nieuwe panelen</t>
  </si>
  <si>
    <t>Percentage zonnestroom Hanneke - vanaf 14-02-2002</t>
  </si>
  <si>
    <t>Percentage zonnestroom Michel - vanaf 14-02-2002</t>
  </si>
  <si>
    <t>Datum</t>
  </si>
  <si>
    <t>Panelen M</t>
  </si>
  <si>
    <t>Panelen H</t>
  </si>
  <si>
    <t>Zonnestroom Michel Nieuw gem. p.d. - periode</t>
  </si>
  <si>
    <t>Zonnestroom Michel Oud gem. p.d. - periode</t>
  </si>
  <si>
    <t>Zonnestroom Michel Oud + Nieuw gem. p.d. - periode</t>
  </si>
  <si>
    <t>Totaal verbruik Michel net + zonnestroom p.d. - periode</t>
  </si>
  <si>
    <t>Totale opbrengst van dit paneel vanaf 14-02-2002</t>
  </si>
  <si>
    <t>Duur van de periode in dagen</t>
  </si>
  <si>
    <t>Totale duur sinds begin van de meting op 14-02-02</t>
  </si>
  <si>
    <t>C96</t>
  </si>
  <si>
    <t>C97</t>
  </si>
  <si>
    <t>C79</t>
  </si>
  <si>
    <t>C80</t>
  </si>
  <si>
    <t>Opbrengst per dag</t>
  </si>
  <si>
    <t>Totaal stroomverbruik M vanaf 14-02-2002</t>
  </si>
  <si>
    <t>Zonnestroom M per dag vanaf 14-02-2002</t>
  </si>
  <si>
    <t>Zonnestroom M per dag - periode</t>
  </si>
  <si>
    <t>Totaal zonnestroom M vanaf 14-02-2002</t>
  </si>
  <si>
    <t>Totaal stroomverbruik M per dag vanaf 14-02-2002</t>
  </si>
  <si>
    <t>Totaal stroomverbruik M per dag - periode</t>
  </si>
  <si>
    <t>Opbrengst in geld panelen H</t>
  </si>
  <si>
    <t>Opbrengst in geld panelen M - alleen de nieuwe panelen</t>
  </si>
  <si>
    <t>Opbrengst in geld panelen M - alle panelen van M</t>
  </si>
  <si>
    <t>Opbrengst in geld panelen M - oud + nieuw</t>
  </si>
  <si>
    <t>Opbrengst in geld panelen M - alleen nieuw</t>
  </si>
  <si>
    <t>Percentage van aanschaf nieuwe panelen (190 euro)</t>
  </si>
  <si>
    <t>Percentage van aanschaf alle panelen (2008 euro)</t>
  </si>
  <si>
    <t>Aantal dagen van de periode</t>
  </si>
  <si>
    <t>Aandeel zonnestroom M vanaf 14-02-2002</t>
  </si>
  <si>
    <t>Prestatie individuele panelen (per periode)</t>
  </si>
  <si>
    <t>Totaal zonnestroom 8 nieuwe panelen - periode</t>
  </si>
  <si>
    <t>Totaal zonnestroom 8 - vanaf 14-02</t>
  </si>
  <si>
    <t>Percentage zonnestroom M - periode</t>
  </si>
  <si>
    <t>Paneel nummer</t>
  </si>
  <si>
    <t>Percentage opbrengst van het geheel vanaf 14-02-2002</t>
  </si>
  <si>
    <t>Totale opbrengt paneel vanaf 14-02-2002</t>
  </si>
  <si>
    <t>Percentage opbrengst t.o.v. eigen panelen</t>
  </si>
  <si>
    <t>Michel</t>
  </si>
  <si>
    <t>Opbrengt in geld</t>
  </si>
  <si>
    <t>Opbrengst in geld in procentage van de nieuwwaarde 55265</t>
  </si>
  <si>
    <t>Opbrengst in geld in procentage van de nieuwwaarde 55317</t>
  </si>
  <si>
    <t>Opbrengst in geld in procentage van de nieuwwaarde 55335</t>
  </si>
  <si>
    <t>Opbrengst in geld in procentage van de nieuwwaarde 55343</t>
  </si>
  <si>
    <t>Opbrengst in geld in procentage van de nieuwwaarde 55868</t>
  </si>
  <si>
    <t>Opbrengst in geld in procentage van de nieuwwaarde 57556</t>
  </si>
  <si>
    <t>Opbrengst in geld in procentage van de nieuwwaarde 57885</t>
  </si>
  <si>
    <t>Opbrengst in geld in procentage van de nieuwwaarde 57892</t>
  </si>
  <si>
    <t>Buren</t>
  </si>
  <si>
    <t xml:space="preserve">Geel is buren </t>
  </si>
  <si>
    <t>Groen is mijn eigen panelen</t>
  </si>
  <si>
    <t>De 8 nieuwe panelen zoals ze op het dak liggen volgens laatste meting</t>
  </si>
</sst>
</file>

<file path=xl/styles.xml><?xml version="1.0" encoding="utf-8"?>
<styleSheet xmlns="http://schemas.openxmlformats.org/spreadsheetml/2006/main">
  <numFmts count="17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00"/>
    <numFmt numFmtId="165" formatCode="dd/mm/yy"/>
    <numFmt numFmtId="166" formatCode="0.000%"/>
    <numFmt numFmtId="167" formatCode="d/m"/>
    <numFmt numFmtId="168" formatCode="d/mm/yy"/>
    <numFmt numFmtId="169" formatCode="[$€-2]\ #,##0.00_-"/>
    <numFmt numFmtId="170" formatCode="[$€-2]\ #,##0.000_-"/>
    <numFmt numFmtId="171" formatCode="mmm/yyyy"/>
    <numFmt numFmtId="172" formatCode="00.00.00.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ck">
        <color indexed="5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53"/>
      </left>
      <right style="thin"/>
      <top style="thick">
        <color indexed="53"/>
      </top>
      <bottom>
        <color indexed="63"/>
      </bottom>
    </border>
    <border>
      <left style="thick">
        <color indexed="53"/>
      </left>
      <right style="thin"/>
      <top>
        <color indexed="63"/>
      </top>
      <bottom>
        <color indexed="63"/>
      </bottom>
    </border>
    <border>
      <left style="thick">
        <color indexed="53"/>
      </left>
      <right style="thin"/>
      <top>
        <color indexed="63"/>
      </top>
      <bottom style="thick">
        <color indexed="53"/>
      </bottom>
    </border>
    <border>
      <left style="thin"/>
      <right style="thick">
        <color indexed="53"/>
      </right>
      <top style="thick">
        <color indexed="53"/>
      </top>
      <bottom>
        <color indexed="63"/>
      </bottom>
    </border>
    <border>
      <left style="thin"/>
      <right style="thick">
        <color indexed="53"/>
      </right>
      <top>
        <color indexed="63"/>
      </top>
      <bottom>
        <color indexed="63"/>
      </bottom>
    </border>
    <border>
      <left style="thin"/>
      <right style="thick">
        <color indexed="53"/>
      </right>
      <top>
        <color indexed="63"/>
      </top>
      <bottom style="thick">
        <color indexed="53"/>
      </bottom>
    </border>
    <border>
      <left style="thin"/>
      <right style="thin"/>
      <top>
        <color indexed="63"/>
      </top>
      <bottom style="thick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1" fillId="0" borderId="0" xfId="0" applyNumberFormat="1" applyFont="1" applyAlignment="1">
      <alignment horizontal="left"/>
    </xf>
    <xf numFmtId="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169" fontId="0" fillId="0" borderId="0" xfId="0" applyNumberFormat="1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2" borderId="0" xfId="0" applyFont="1" applyFill="1" applyAlignment="1">
      <alignment/>
    </xf>
    <xf numFmtId="164" fontId="0" fillId="4" borderId="0" xfId="0" applyNumberFormat="1" applyFill="1" applyAlignment="1">
      <alignment horizontal="left"/>
    </xf>
    <xf numFmtId="0" fontId="0" fillId="5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9" fontId="0" fillId="7" borderId="4" xfId="0" applyNumberFormat="1" applyFill="1" applyBorder="1" applyAlignment="1">
      <alignment horizontal="left"/>
    </xf>
    <xf numFmtId="9" fontId="0" fillId="8" borderId="5" xfId="0" applyNumberForma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0" xfId="0" applyFill="1" applyAlignment="1">
      <alignment horizontal="left"/>
    </xf>
    <xf numFmtId="0" fontId="4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7" xfId="0" applyBorder="1" applyAlignment="1">
      <alignment horizontal="left"/>
    </xf>
    <xf numFmtId="0" fontId="0" fillId="7" borderId="0" xfId="0" applyFill="1" applyAlignment="1">
      <alignment horizontal="left"/>
    </xf>
    <xf numFmtId="0" fontId="0" fillId="0" borderId="8" xfId="0" applyBorder="1" applyAlignment="1">
      <alignment horizontal="left"/>
    </xf>
    <xf numFmtId="0" fontId="0" fillId="8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10" fontId="0" fillId="9" borderId="9" xfId="0" applyNumberForma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26">
      <selection activeCell="B142" sqref="B142"/>
    </sheetView>
  </sheetViews>
  <sheetFormatPr defaultColWidth="9.140625" defaultRowHeight="12.75"/>
  <cols>
    <col min="1" max="1" width="53.28125" style="0" customWidth="1"/>
    <col min="2" max="5" width="15.57421875" style="0" customWidth="1"/>
    <col min="6" max="6" width="9.421875" style="0" customWidth="1"/>
    <col min="7" max="7" width="16.57421875" style="0" customWidth="1"/>
    <col min="13" max="13" width="15.57421875" style="0" customWidth="1"/>
  </cols>
  <sheetData>
    <row r="1" spans="1:13" ht="12.75">
      <c r="A1" s="1" t="s">
        <v>8</v>
      </c>
      <c r="B1" s="1" t="s">
        <v>40</v>
      </c>
      <c r="C1" s="1" t="s">
        <v>40</v>
      </c>
      <c r="D1" s="1" t="s">
        <v>40</v>
      </c>
      <c r="E1" s="1" t="s">
        <v>40</v>
      </c>
      <c r="F1" s="1" t="s">
        <v>40</v>
      </c>
      <c r="G1" s="1"/>
      <c r="M1" s="6"/>
    </row>
    <row r="2" spans="1:13" ht="12.75">
      <c r="A2" s="1"/>
      <c r="F2" s="1"/>
      <c r="G2" s="1"/>
      <c r="M2" s="6"/>
    </row>
    <row r="3" spans="1:13" ht="12.75">
      <c r="A3" s="1"/>
      <c r="B3" s="6">
        <v>37339</v>
      </c>
      <c r="C3" s="6">
        <v>37326</v>
      </c>
      <c r="D3" s="6">
        <v>37317</v>
      </c>
      <c r="E3" s="6">
        <v>37314</v>
      </c>
      <c r="F3" s="6">
        <v>37301</v>
      </c>
      <c r="G3" s="1"/>
      <c r="M3" s="6"/>
    </row>
    <row r="4" spans="1:13" ht="12.75">
      <c r="A4" s="9" t="s">
        <v>48</v>
      </c>
      <c r="B4" s="10">
        <f>B3-C3</f>
        <v>13</v>
      </c>
      <c r="C4" s="10">
        <f>C3-D3</f>
        <v>9</v>
      </c>
      <c r="D4" s="10">
        <f>D3-E3</f>
        <v>3</v>
      </c>
      <c r="E4" s="10">
        <f>E3-F3</f>
        <v>13</v>
      </c>
      <c r="F4" s="6"/>
      <c r="G4" s="9"/>
      <c r="M4" s="6"/>
    </row>
    <row r="5" spans="1:13" ht="12.75">
      <c r="A5" s="9" t="s">
        <v>49</v>
      </c>
      <c r="B5" s="10">
        <f>C5+B4</f>
        <v>38</v>
      </c>
      <c r="C5" s="10">
        <f>D5+C4</f>
        <v>25</v>
      </c>
      <c r="D5" s="10">
        <f>E5+D4</f>
        <v>16</v>
      </c>
      <c r="E5" s="10">
        <f>F5+E4</f>
        <v>13</v>
      </c>
      <c r="F5" s="6"/>
      <c r="G5" s="9"/>
      <c r="M5" s="6"/>
    </row>
    <row r="6" spans="1:13" ht="12.75">
      <c r="A6" s="2" t="s">
        <v>12</v>
      </c>
      <c r="B6" s="4">
        <v>7.772</v>
      </c>
      <c r="C6" s="4">
        <v>5.15</v>
      </c>
      <c r="D6" s="4">
        <v>3.338</v>
      </c>
      <c r="E6" s="4">
        <v>2.739</v>
      </c>
      <c r="F6" s="4">
        <v>0.831</v>
      </c>
      <c r="G6" s="2"/>
      <c r="M6" s="4"/>
    </row>
    <row r="7" spans="1:13" ht="12.75">
      <c r="A7" s="2" t="s">
        <v>9</v>
      </c>
      <c r="B7" s="4">
        <v>9.673</v>
      </c>
      <c r="C7" s="4">
        <v>6.861</v>
      </c>
      <c r="D7" s="4">
        <v>4.568</v>
      </c>
      <c r="E7" s="4">
        <v>3.734</v>
      </c>
      <c r="F7" s="4">
        <v>1.072</v>
      </c>
      <c r="G7" s="2"/>
      <c r="M7" s="4"/>
    </row>
    <row r="8" spans="1:13" ht="12.75">
      <c r="A8" s="2" t="s">
        <v>13</v>
      </c>
      <c r="B8" s="4">
        <v>10.52</v>
      </c>
      <c r="C8" s="4">
        <v>7.523</v>
      </c>
      <c r="D8" s="4">
        <v>4.947</v>
      </c>
      <c r="E8" s="4">
        <v>4.01</v>
      </c>
      <c r="F8" s="4">
        <v>0.838</v>
      </c>
      <c r="G8" s="2"/>
      <c r="M8" s="4"/>
    </row>
    <row r="9" spans="1:13" ht="12.75">
      <c r="A9" s="2" t="s">
        <v>11</v>
      </c>
      <c r="B9" s="4">
        <v>9.993</v>
      </c>
      <c r="C9" s="4">
        <v>7.056</v>
      </c>
      <c r="D9" s="4">
        <v>4.639</v>
      </c>
      <c r="E9" s="4">
        <v>3.761</v>
      </c>
      <c r="F9" s="4">
        <v>1.03</v>
      </c>
      <c r="G9" s="2"/>
      <c r="M9" s="4"/>
    </row>
    <row r="10" spans="1:13" ht="12.75">
      <c r="A10" s="2" t="s">
        <v>10</v>
      </c>
      <c r="B10" s="4">
        <v>9.547</v>
      </c>
      <c r="C10" s="4">
        <v>6.746</v>
      </c>
      <c r="D10" s="4">
        <v>4.492</v>
      </c>
      <c r="E10" s="4">
        <v>3.68</v>
      </c>
      <c r="F10" s="4">
        <v>1.031</v>
      </c>
      <c r="G10" s="2"/>
      <c r="M10" s="4"/>
    </row>
    <row r="11" spans="1:13" ht="12.75">
      <c r="A11" s="2" t="s">
        <v>14</v>
      </c>
      <c r="B11" s="4">
        <v>10.424</v>
      </c>
      <c r="C11" s="4">
        <v>7.386</v>
      </c>
      <c r="D11" s="4">
        <v>4.816</v>
      </c>
      <c r="E11" s="4">
        <v>3.903</v>
      </c>
      <c r="F11" s="4">
        <v>0.84</v>
      </c>
      <c r="G11" s="2"/>
      <c r="M11" s="4"/>
    </row>
    <row r="12" spans="1:13" ht="12.75">
      <c r="A12" s="2" t="s">
        <v>15</v>
      </c>
      <c r="B12" s="4">
        <v>9.98</v>
      </c>
      <c r="C12" s="4">
        <v>7.136</v>
      </c>
      <c r="D12" s="4">
        <v>4.713</v>
      </c>
      <c r="E12" s="4">
        <v>3.832</v>
      </c>
      <c r="F12" s="4">
        <v>0.934</v>
      </c>
      <c r="G12" s="2"/>
      <c r="M12" s="4"/>
    </row>
    <row r="13" spans="1:13" ht="12.75">
      <c r="A13" s="2" t="s">
        <v>16</v>
      </c>
      <c r="B13" s="4">
        <v>9.821</v>
      </c>
      <c r="C13" s="4">
        <v>7.039</v>
      </c>
      <c r="D13" s="4">
        <v>4.65</v>
      </c>
      <c r="E13" s="4">
        <v>3.773</v>
      </c>
      <c r="F13" s="4">
        <v>0.783</v>
      </c>
      <c r="G13" s="2"/>
      <c r="M13" s="4"/>
    </row>
    <row r="14" spans="1:13" ht="12.75">
      <c r="A14" t="s">
        <v>0</v>
      </c>
      <c r="B14" s="4">
        <v>16291</v>
      </c>
      <c r="C14" s="4">
        <v>16292</v>
      </c>
      <c r="D14" s="4">
        <v>16301</v>
      </c>
      <c r="E14" s="4">
        <v>16302</v>
      </c>
      <c r="F14" s="4">
        <v>16304</v>
      </c>
      <c r="M14" s="4"/>
    </row>
    <row r="15" spans="1:13" ht="12.75">
      <c r="A15" t="s">
        <v>1</v>
      </c>
      <c r="B15" s="4">
        <v>950.4</v>
      </c>
      <c r="C15" s="4">
        <v>934.5</v>
      </c>
      <c r="D15" s="4">
        <v>921</v>
      </c>
      <c r="E15" s="4">
        <v>916</v>
      </c>
      <c r="F15" s="4">
        <v>900</v>
      </c>
      <c r="M15" s="4"/>
    </row>
    <row r="16" spans="1:13" ht="12.75">
      <c r="A16" t="s">
        <v>2</v>
      </c>
      <c r="B16" s="4">
        <v>52.59</v>
      </c>
      <c r="C16" s="4">
        <v>37.75</v>
      </c>
      <c r="D16" s="4">
        <v>24.85</v>
      </c>
      <c r="E16" s="4">
        <v>20.22</v>
      </c>
      <c r="F16" s="4">
        <v>5.048</v>
      </c>
      <c r="M16" s="4"/>
    </row>
    <row r="18" spans="1:13" ht="12.75">
      <c r="A18" s="1" t="s">
        <v>8</v>
      </c>
      <c r="B18" s="3" t="s">
        <v>3</v>
      </c>
      <c r="C18" s="3" t="s">
        <v>3</v>
      </c>
      <c r="D18" s="3" t="s">
        <v>3</v>
      </c>
      <c r="E18" s="3" t="s">
        <v>3</v>
      </c>
      <c r="G18" s="1"/>
      <c r="M18" s="3"/>
    </row>
    <row r="19" spans="1:13" ht="12.75">
      <c r="A19" s="2" t="s">
        <v>12</v>
      </c>
      <c r="B19" s="4">
        <f>B6-C6</f>
        <v>2.622</v>
      </c>
      <c r="C19" s="4">
        <f>C6-D6</f>
        <v>1.8120000000000003</v>
      </c>
      <c r="D19" s="4">
        <f>D6-E6</f>
        <v>0.5990000000000002</v>
      </c>
      <c r="E19" s="4">
        <f>E6-F6</f>
        <v>1.908</v>
      </c>
      <c r="G19" s="2"/>
      <c r="M19" s="4"/>
    </row>
    <row r="20" spans="1:13" ht="12.75">
      <c r="A20" s="2" t="s">
        <v>47</v>
      </c>
      <c r="B20" s="4">
        <f>C20+B19</f>
        <v>6.941000000000001</v>
      </c>
      <c r="C20" s="4">
        <f>D20+C19</f>
        <v>4.319000000000001</v>
      </c>
      <c r="D20" s="4">
        <f>E20+D19</f>
        <v>2.507</v>
      </c>
      <c r="E20" s="4">
        <f>F20+E19</f>
        <v>1.908</v>
      </c>
      <c r="G20" s="2"/>
      <c r="M20" s="4"/>
    </row>
    <row r="21" spans="1:13" ht="12.75">
      <c r="A21" s="2" t="s">
        <v>33</v>
      </c>
      <c r="B21" s="7">
        <f>B19/(B96/8)</f>
        <v>0.9186703455524897</v>
      </c>
      <c r="C21" s="7">
        <f>C19/(C96/8)</f>
        <v>0.7737802925162808</v>
      </c>
      <c r="D21" s="7">
        <f>D19/(D96/8)</f>
        <v>0.7119298766899421</v>
      </c>
      <c r="E21" s="7">
        <f>E19/(E96/8)</f>
        <v>0.6915235808453767</v>
      </c>
      <c r="F21" t="s">
        <v>50</v>
      </c>
      <c r="G21" s="2"/>
      <c r="M21" s="4"/>
    </row>
    <row r="22" spans="1:13" ht="12.75">
      <c r="A22" s="2" t="s">
        <v>30</v>
      </c>
      <c r="B22" s="7">
        <f>(B19/B4)/((B97/8)/B5)</f>
        <v>0.8713029733620602</v>
      </c>
      <c r="C22" s="7">
        <f>(C19/C4)/((C97/8)/C5)</f>
        <v>0.8470416649136833</v>
      </c>
      <c r="D22" s="7">
        <f>(D19/D4)/((D97/8)/D5)</f>
        <v>0.8872841734944223</v>
      </c>
      <c r="E22" s="7">
        <f>(E19/E4)/((E97/8)/E5)</f>
        <v>0.6915235808453767</v>
      </c>
      <c r="F22" t="s">
        <v>51</v>
      </c>
      <c r="G22" s="2"/>
      <c r="M22" s="4"/>
    </row>
    <row r="23" spans="1:13" ht="12.75">
      <c r="A23" s="2" t="s">
        <v>31</v>
      </c>
      <c r="B23" s="7">
        <f>B19/(B79/4)</f>
        <v>0.9387755102040816</v>
      </c>
      <c r="C23" s="7">
        <f>C19/(C79/4)</f>
        <v>0.8258887876025526</v>
      </c>
      <c r="D23" s="7">
        <f>D19/(D79/4)</f>
        <v>0.7672110150496321</v>
      </c>
      <c r="E23" s="7">
        <f>E19/(E79/4)</f>
        <v>0.767035175879397</v>
      </c>
      <c r="F23" t="s">
        <v>52</v>
      </c>
      <c r="G23" s="2"/>
      <c r="M23" s="4"/>
    </row>
    <row r="24" spans="1:13" ht="12.75">
      <c r="A24" s="2" t="s">
        <v>32</v>
      </c>
      <c r="B24" s="7">
        <f>(B19/B4)/((B80/4)/B5)</f>
        <v>0.9284161827089054</v>
      </c>
      <c r="C24" s="7">
        <f>(C19/C4)/((C80/4)/C5)</f>
        <v>0.921476192655652</v>
      </c>
      <c r="D24" s="7">
        <f>(D19/D4)/((D80/4)/D5)</f>
        <v>0.9774854024834906</v>
      </c>
      <c r="E24" s="7">
        <f>(E19/E4)/((E80/4)/E5)</f>
        <v>0.767035175879397</v>
      </c>
      <c r="F24" t="s">
        <v>53</v>
      </c>
      <c r="G24" s="2"/>
      <c r="M24" s="4"/>
    </row>
    <row r="25" spans="1:13" ht="12.75">
      <c r="A25" s="2"/>
      <c r="B25" s="7"/>
      <c r="C25" s="7"/>
      <c r="D25" s="7"/>
      <c r="E25" s="7"/>
      <c r="G25" s="2"/>
      <c r="M25" s="4"/>
    </row>
    <row r="26" spans="1:13" ht="12.75">
      <c r="A26" s="2" t="s">
        <v>9</v>
      </c>
      <c r="B26" s="4">
        <f>B7-C7</f>
        <v>2.8120000000000003</v>
      </c>
      <c r="C26" s="4">
        <f>C7-D7</f>
        <v>2.293</v>
      </c>
      <c r="D26" s="4">
        <f>D7-E7</f>
        <v>0.8339999999999996</v>
      </c>
      <c r="E26" s="4">
        <f>E7-F7</f>
        <v>2.662</v>
      </c>
      <c r="G26" s="2"/>
      <c r="M26" s="4"/>
    </row>
    <row r="27" spans="1:13" ht="12.75">
      <c r="A27" s="2" t="s">
        <v>47</v>
      </c>
      <c r="B27" s="4">
        <f>C27+B26</f>
        <v>8.600999999999999</v>
      </c>
      <c r="C27" s="4">
        <f>D27+C26</f>
        <v>5.789</v>
      </c>
      <c r="D27" s="4">
        <f>E27+D26</f>
        <v>3.4959999999999996</v>
      </c>
      <c r="E27" s="4">
        <f>F27+E26</f>
        <v>2.662</v>
      </c>
      <c r="G27" s="2"/>
      <c r="M27" s="4"/>
    </row>
    <row r="28" spans="1:13" ht="12.75">
      <c r="A28" s="2" t="s">
        <v>33</v>
      </c>
      <c r="B28" s="7">
        <f>B26/(B96/8)</f>
        <v>0.9852406604475978</v>
      </c>
      <c r="C28" s="7">
        <f>C26/(C96/8)</f>
        <v>0.9791822355076334</v>
      </c>
      <c r="D28" s="7">
        <f>D26/(D96/8)</f>
        <v>0.9912345862427567</v>
      </c>
      <c r="E28" s="7">
        <f>E26/(E96/8)</f>
        <v>0.9647986227517782</v>
      </c>
      <c r="G28" s="2"/>
      <c r="M28" s="4"/>
    </row>
    <row r="29" spans="1:13" ht="12.75">
      <c r="A29" s="2" t="s">
        <v>30</v>
      </c>
      <c r="B29" s="7">
        <f>(B26/B4)/((B97/8)/B5)</f>
        <v>0.9344408699824995</v>
      </c>
      <c r="C29" s="7">
        <f>(C26/C4)/((C97/8)/C5)</f>
        <v>1.0718910251915428</v>
      </c>
      <c r="D29" s="7">
        <f>(D26/D4)/((D97/8)/D5)</f>
        <v>1.2353839744479926</v>
      </c>
      <c r="E29" s="7">
        <f>(E26/E4)/((E97/8)/E5)</f>
        <v>0.9647986227517782</v>
      </c>
      <c r="G29" s="2"/>
      <c r="M29" s="4"/>
    </row>
    <row r="30" spans="1:13" ht="12.75">
      <c r="A30" s="2" t="s">
        <v>31</v>
      </c>
      <c r="B30" s="7">
        <f>B26/(B79/4)</f>
        <v>1.0068027210884354</v>
      </c>
      <c r="C30" s="7">
        <f>C26/(C79/4)</f>
        <v>1.045123062898815</v>
      </c>
      <c r="D30" s="7">
        <f>D26/(D79/4)</f>
        <v>1.0682036503362147</v>
      </c>
      <c r="E30" s="7">
        <f>E26/(E79/4)</f>
        <v>1.0701507537688442</v>
      </c>
      <c r="G30" s="2"/>
      <c r="M30" s="4"/>
    </row>
    <row r="31" spans="1:13" ht="12.75">
      <c r="A31" s="2" t="s">
        <v>32</v>
      </c>
      <c r="B31" s="7">
        <f>(B26/B4)/((B80/4)/B5)</f>
        <v>0.9956927176878119</v>
      </c>
      <c r="C31" s="7">
        <f>(C26/C4)/((C80/4)/C5)</f>
        <v>1.1660843872844424</v>
      </c>
      <c r="D31" s="7">
        <f>(D26/D4)/((D80/4)/D5)</f>
        <v>1.360972997781687</v>
      </c>
      <c r="E31" s="7">
        <f>(E26/E4)/((E80/4)/E5)</f>
        <v>1.0701507537688442</v>
      </c>
      <c r="G31" s="2"/>
      <c r="M31" s="4"/>
    </row>
    <row r="32" spans="1:13" ht="12.75">
      <c r="A32" s="2"/>
      <c r="B32" s="7"/>
      <c r="C32" s="7"/>
      <c r="D32" s="7"/>
      <c r="E32" s="7"/>
      <c r="G32" s="2"/>
      <c r="M32" s="4"/>
    </row>
    <row r="33" spans="1:13" ht="12.75">
      <c r="A33" s="2" t="s">
        <v>13</v>
      </c>
      <c r="B33" s="4">
        <f>B8-C8</f>
        <v>2.997</v>
      </c>
      <c r="C33" s="4">
        <f>C8-D8</f>
        <v>2.5759999999999996</v>
      </c>
      <c r="D33" s="4">
        <f>D8-E8</f>
        <v>0.9370000000000003</v>
      </c>
      <c r="E33" s="4">
        <f>E8-F8</f>
        <v>3.1719999999999997</v>
      </c>
      <c r="G33" s="2"/>
      <c r="M33" s="4"/>
    </row>
    <row r="34" spans="1:13" ht="12.75">
      <c r="A34" s="2" t="s">
        <v>47</v>
      </c>
      <c r="B34" s="4">
        <f>C34+B33</f>
        <v>9.681999999999999</v>
      </c>
      <c r="C34" s="4">
        <f>D34+C33</f>
        <v>6.685</v>
      </c>
      <c r="D34" s="4">
        <f>E34+D33</f>
        <v>4.109</v>
      </c>
      <c r="E34" s="4">
        <f>F34+E33</f>
        <v>3.1719999999999997</v>
      </c>
      <c r="G34" s="2"/>
      <c r="M34" s="4"/>
    </row>
    <row r="35" spans="1:13" ht="12.75">
      <c r="A35" s="2" t="s">
        <v>33</v>
      </c>
      <c r="B35" s="7">
        <f>B33/(B96/8)</f>
        <v>1.0500591249507292</v>
      </c>
      <c r="C35" s="7">
        <f>C33/(C96/8)</f>
        <v>1.1000320273299882</v>
      </c>
      <c r="D35" s="7">
        <f>D33/(D96/8)</f>
        <v>1.1136532461744169</v>
      </c>
      <c r="E35" s="7">
        <f>E33/(E96/8)</f>
        <v>1.1496398314683096</v>
      </c>
      <c r="G35" s="2"/>
      <c r="M35" s="4"/>
    </row>
    <row r="36" spans="1:13" ht="12.75">
      <c r="A36" s="2" t="s">
        <v>30</v>
      </c>
      <c r="B36" s="7">
        <f>(B33/B4)/((B97/8)/B5)</f>
        <v>0.9959172430076637</v>
      </c>
      <c r="C36" s="7">
        <f>(C33/C4)/((C97/8)/C5)</f>
        <v>1.2041828525483704</v>
      </c>
      <c r="D36" s="7">
        <f>(D33/D4)/((D97/8)/D5)</f>
        <v>1.3879553765680694</v>
      </c>
      <c r="E36" s="7">
        <f>(E33/E4)/((E97/8)/E5)</f>
        <v>1.1496398314683096</v>
      </c>
      <c r="G36" s="2"/>
      <c r="M36" s="4"/>
    </row>
    <row r="37" spans="1:13" ht="12.75">
      <c r="A37" s="2" t="s">
        <v>34</v>
      </c>
      <c r="B37" s="7">
        <f>B33/(B87/4)</f>
        <v>1.0280421919217906</v>
      </c>
      <c r="C37" s="7">
        <f>C33/(C87/4)</f>
        <v>1.0347459329182567</v>
      </c>
      <c r="D37" s="7">
        <f>D33/(D87/4)</f>
        <v>1.0388026607538805</v>
      </c>
      <c r="E37" s="7">
        <f>E33/(E87/4)</f>
        <v>1.0466056256702136</v>
      </c>
      <c r="G37" s="2"/>
      <c r="M37" s="4"/>
    </row>
    <row r="38" spans="1:13" ht="12.75">
      <c r="A38" s="2" t="s">
        <v>35</v>
      </c>
      <c r="B38" s="7">
        <f>(B33/B4)/((B88/4)/B5)</f>
        <v>0.9382020389249305</v>
      </c>
      <c r="C38" s="7">
        <f>(C33/C4)/((C88/4)/C5)</f>
        <v>1.114182032084636</v>
      </c>
      <c r="D38" s="7">
        <f>(D33/D4)/((D88/4)/D5)</f>
        <v>1.270696925391478</v>
      </c>
      <c r="E38" s="7">
        <f>(E33/E4)/((E88/4)/E5)</f>
        <v>1.0466056256702134</v>
      </c>
      <c r="G38" s="2"/>
      <c r="M38" s="4"/>
    </row>
    <row r="39" spans="1:13" ht="12.75">
      <c r="A39" s="2"/>
      <c r="B39" s="7"/>
      <c r="C39" s="7"/>
      <c r="D39" s="7"/>
      <c r="E39" s="7"/>
      <c r="G39" s="2"/>
      <c r="M39" s="4"/>
    </row>
    <row r="40" spans="1:13" ht="12.75">
      <c r="A40" s="2" t="s">
        <v>11</v>
      </c>
      <c r="B40" s="4">
        <f>B9-C9</f>
        <v>2.9370000000000003</v>
      </c>
      <c r="C40" s="4">
        <f>C9-D9</f>
        <v>2.417</v>
      </c>
      <c r="D40" s="4">
        <f>D9-E9</f>
        <v>0.8780000000000001</v>
      </c>
      <c r="E40" s="4">
        <f>E9-F9</f>
        <v>2.731</v>
      </c>
      <c r="G40" s="2"/>
      <c r="M40" s="4"/>
    </row>
    <row r="41" spans="1:13" ht="12.75">
      <c r="A41" s="2" t="s">
        <v>47</v>
      </c>
      <c r="B41" s="4">
        <f>C41+B40</f>
        <v>8.963000000000001</v>
      </c>
      <c r="C41" s="4">
        <f>D41+C40</f>
        <v>6.026</v>
      </c>
      <c r="D41" s="4">
        <f>E41+D40</f>
        <v>3.609</v>
      </c>
      <c r="E41" s="4">
        <f>F41+E40</f>
        <v>2.731</v>
      </c>
      <c r="G41" s="2"/>
      <c r="M41" s="4"/>
    </row>
    <row r="42" spans="1:13" ht="12.75">
      <c r="A42" s="2" t="s">
        <v>33</v>
      </c>
      <c r="B42" s="7">
        <f>B40/(B96/8)</f>
        <v>1.0290369202470109</v>
      </c>
      <c r="C42" s="7">
        <f>C40/(C96/8)</f>
        <v>1.0321340877548841</v>
      </c>
      <c r="D42" s="7">
        <f>D40/(D96/8)</f>
        <v>1.0435299361164758</v>
      </c>
      <c r="E42" s="7">
        <f>E40/(E96/8)</f>
        <v>0.9898065509898971</v>
      </c>
      <c r="G42" s="2"/>
      <c r="M42" s="4"/>
    </row>
    <row r="43" spans="1:13" ht="12.75">
      <c r="A43" s="2" t="s">
        <v>30</v>
      </c>
      <c r="B43" s="7">
        <f>(B40/B4)/((B97/8)/B5)</f>
        <v>0.9759789598643673</v>
      </c>
      <c r="C43" s="7">
        <f>(C40/C4)/((C97/8)/C5)</f>
        <v>1.1298563488390574</v>
      </c>
      <c r="D43" s="7">
        <f>(D40/D4)/((D97/8)/D5)</f>
        <v>1.3005601073924917</v>
      </c>
      <c r="E43" s="7">
        <f>(E40/E4)/((E97/8)/E5)</f>
        <v>0.9898065509898972</v>
      </c>
      <c r="G43" s="2"/>
      <c r="M43" s="4"/>
    </row>
    <row r="44" spans="1:13" ht="12.75">
      <c r="A44" s="2" t="s">
        <v>31</v>
      </c>
      <c r="B44" s="7">
        <f>B40/(B79/4)</f>
        <v>1.0515574650912998</v>
      </c>
      <c r="C44" s="7">
        <f>C40/(C79/4)</f>
        <v>1.101640838650866</v>
      </c>
      <c r="D44" s="7">
        <f>D40/(D79/4)</f>
        <v>1.1245597182196607</v>
      </c>
      <c r="E44" s="7">
        <f>E40/(E79/4)</f>
        <v>1.0978894472361809</v>
      </c>
      <c r="G44" s="2"/>
      <c r="M44" s="4"/>
    </row>
    <row r="45" spans="1:13" ht="12.75">
      <c r="A45" s="2" t="s">
        <v>32</v>
      </c>
      <c r="B45" s="7">
        <f>(B40/B4)/((B80/4)/B5)</f>
        <v>1.039953595963408</v>
      </c>
      <c r="C45" s="7">
        <f>(C40/C4)/((C80/4)/C5)</f>
        <v>1.2291434644860433</v>
      </c>
      <c r="D45" s="7">
        <f>(D40/D4)/((D80/4)/D5)</f>
        <v>1.4327749305183715</v>
      </c>
      <c r="E45" s="7">
        <f>(E40/E4)/((E80/4)/E5)</f>
        <v>1.097889447236181</v>
      </c>
      <c r="G45" s="2"/>
      <c r="M45" s="4"/>
    </row>
    <row r="46" spans="1:13" ht="12.75">
      <c r="A46" s="2"/>
      <c r="B46" s="4"/>
      <c r="C46" s="4"/>
      <c r="D46" s="4"/>
      <c r="E46" s="4"/>
      <c r="G46" s="2"/>
      <c r="M46" s="4"/>
    </row>
    <row r="47" spans="1:13" ht="12.75">
      <c r="A47" s="2" t="s">
        <v>10</v>
      </c>
      <c r="B47" s="4">
        <f>B10-C10</f>
        <v>2.801</v>
      </c>
      <c r="C47" s="4">
        <f>C10-D10</f>
        <v>2.2540000000000004</v>
      </c>
      <c r="D47" s="4">
        <f>D10-E10</f>
        <v>0.8119999999999998</v>
      </c>
      <c r="E47" s="4">
        <f>E10-F10</f>
        <v>2.649</v>
      </c>
      <c r="G47" s="2"/>
      <c r="M47" s="4"/>
    </row>
    <row r="48" spans="1:13" ht="12.75">
      <c r="A48" s="2" t="s">
        <v>47</v>
      </c>
      <c r="B48" s="4">
        <f>C48+B47</f>
        <v>8.516</v>
      </c>
      <c r="C48" s="4">
        <f>D48+C47</f>
        <v>5.715</v>
      </c>
      <c r="D48" s="4">
        <f>E48+D47</f>
        <v>3.461</v>
      </c>
      <c r="E48" s="4">
        <f>F48+E47</f>
        <v>2.649</v>
      </c>
      <c r="G48" s="2"/>
      <c r="M48" s="4"/>
    </row>
    <row r="49" spans="1:13" ht="12.75">
      <c r="A49" s="2" t="s">
        <v>33</v>
      </c>
      <c r="B49" s="7">
        <f>B47/(B96/8)</f>
        <v>0.9813865895852494</v>
      </c>
      <c r="C49" s="7">
        <f>C47/(C96/8)</f>
        <v>0.96252802391374</v>
      </c>
      <c r="D49" s="7">
        <f>D47/(D96/8)</f>
        <v>0.9650869113058976</v>
      </c>
      <c r="E49" s="7">
        <f>E47/(E96/8)</f>
        <v>0.9600869840982196</v>
      </c>
      <c r="G49" s="2"/>
      <c r="M49" s="4"/>
    </row>
    <row r="50" spans="1:13" ht="12.75">
      <c r="A50" s="2" t="s">
        <v>30</v>
      </c>
      <c r="B50" s="7">
        <f>(B47/B4)/((B97/8)/B5)</f>
        <v>0.9307855180728951</v>
      </c>
      <c r="C50" s="7">
        <f>(C47/C4)/((C97/8)/C5)</f>
        <v>1.0536599959798245</v>
      </c>
      <c r="D50" s="7">
        <f>(D47/D4)/((D97/8)/D5)</f>
        <v>1.2027959079757438</v>
      </c>
      <c r="E50" s="7">
        <f>(E47/E4)/((E97/8)/E5)</f>
        <v>0.9600869840982196</v>
      </c>
      <c r="G50" s="2"/>
      <c r="M50" s="4"/>
    </row>
    <row r="51" spans="1:13" ht="12.75">
      <c r="A51" s="2" t="s">
        <v>31</v>
      </c>
      <c r="B51" s="7">
        <f>B47/(B79/4)</f>
        <v>1.0028643036161833</v>
      </c>
      <c r="C51" s="7">
        <f>C47/(C79/4)</f>
        <v>1.0273473108477669</v>
      </c>
      <c r="D51" s="7">
        <f>D47/(D79/4)</f>
        <v>1.0400256163944923</v>
      </c>
      <c r="E51" s="7">
        <f>E47/(E79/4)</f>
        <v>1.064924623115578</v>
      </c>
      <c r="G51" s="2"/>
      <c r="M51" s="4"/>
    </row>
    <row r="52" spans="1:13" ht="12.75">
      <c r="A52" s="2" t="s">
        <v>32</v>
      </c>
      <c r="B52" s="7">
        <f>(B47/B4)/((B80/4)/B5)</f>
        <v>0.9917977603995594</v>
      </c>
      <c r="C52" s="7">
        <f>(C47/C4)/((C80/4)/C5)</f>
        <v>1.1462512904226487</v>
      </c>
      <c r="D52" s="7">
        <f>(D47/D4)/((D80/4)/D5)</f>
        <v>1.3250720314133455</v>
      </c>
      <c r="E52" s="7">
        <f>(E47/E4)/((E80/4)/E5)</f>
        <v>1.064924623115578</v>
      </c>
      <c r="G52" s="2"/>
      <c r="M52" s="4"/>
    </row>
    <row r="53" spans="1:13" ht="12.75">
      <c r="A53" s="2"/>
      <c r="B53" s="4"/>
      <c r="C53" s="4"/>
      <c r="D53" s="4"/>
      <c r="E53" s="4"/>
      <c r="G53" s="2"/>
      <c r="M53" s="4"/>
    </row>
    <row r="54" spans="1:13" ht="12.75">
      <c r="A54" s="2" t="s">
        <v>14</v>
      </c>
      <c r="B54" s="4">
        <f>B11-C11</f>
        <v>3.0379999999999994</v>
      </c>
      <c r="C54" s="4">
        <f>C11-D11</f>
        <v>2.5700000000000003</v>
      </c>
      <c r="D54" s="4">
        <f>D11-E11</f>
        <v>0.9129999999999998</v>
      </c>
      <c r="E54" s="4">
        <f>E11-F11</f>
        <v>3.063</v>
      </c>
      <c r="G54" s="2"/>
      <c r="M54" s="4"/>
    </row>
    <row r="55" spans="1:13" ht="12.75">
      <c r="A55" s="2" t="s">
        <v>47</v>
      </c>
      <c r="B55" s="4">
        <f>C55+B54</f>
        <v>9.584</v>
      </c>
      <c r="C55" s="4">
        <f>D55+C54</f>
        <v>6.546</v>
      </c>
      <c r="D55" s="4">
        <f>E55+D54</f>
        <v>3.976</v>
      </c>
      <c r="E55" s="4">
        <f>F55+E54</f>
        <v>3.063</v>
      </c>
      <c r="G55" s="2"/>
      <c r="M55" s="4"/>
    </row>
    <row r="56" spans="1:13" ht="12.75">
      <c r="A56" s="2" t="s">
        <v>33</v>
      </c>
      <c r="B56" s="7">
        <f>B54/(B96/8)</f>
        <v>1.0644242981649363</v>
      </c>
      <c r="C56" s="7">
        <f>C54/(C96/8)</f>
        <v>1.097469840930928</v>
      </c>
      <c r="D56" s="7">
        <f>D54/(D96/8)</f>
        <v>1.0851285098796608</v>
      </c>
      <c r="E56" s="7">
        <f>E54/(E96/8)</f>
        <v>1.1101345535269334</v>
      </c>
      <c r="G56" s="2"/>
      <c r="M56" s="4"/>
    </row>
    <row r="57" spans="1:13" ht="12.75">
      <c r="A57" s="2" t="s">
        <v>30</v>
      </c>
      <c r="B57" s="7">
        <f>(B54/B4)/((B97/8)/B5)</f>
        <v>1.0095417364889163</v>
      </c>
      <c r="C57" s="7">
        <f>(C54/C4)/((C97/8)/C5)</f>
        <v>1.2013780788234911</v>
      </c>
      <c r="D57" s="7">
        <f>(D54/D4)/((D97/8)/D5)</f>
        <v>1.3524047585983425</v>
      </c>
      <c r="E57" s="7">
        <f>(E54/E4)/((E97/8)/E5)</f>
        <v>1.1101345535269334</v>
      </c>
      <c r="G57" s="2"/>
      <c r="M57" s="4"/>
    </row>
    <row r="58" spans="1:13" ht="12.75">
      <c r="A58" s="2" t="s">
        <v>34</v>
      </c>
      <c r="B58" s="7">
        <f>B54/(B87/4)</f>
        <v>1.042106165851985</v>
      </c>
      <c r="C58" s="7">
        <f>C54/(C87/4)</f>
        <v>1.0323358104036957</v>
      </c>
      <c r="D58" s="7">
        <f>D54/(D87/4)</f>
        <v>1.012195121951219</v>
      </c>
      <c r="E58" s="7">
        <f>E54/(E87/4)</f>
        <v>1.0106409304627568</v>
      </c>
      <c r="G58" s="2"/>
      <c r="M58" s="4"/>
    </row>
    <row r="59" spans="1:13" ht="12.75">
      <c r="A59" s="2" t="s">
        <v>35</v>
      </c>
      <c r="B59" s="7">
        <f>(B54/B4)/((B88/4)/B5)</f>
        <v>0.9510369683863658</v>
      </c>
      <c r="C59" s="7">
        <f>(C54/C4)/((C88/4)/C5)</f>
        <v>1.111586887599967</v>
      </c>
      <c r="D59" s="7">
        <f>(D54/D4)/((D88/4)/D5)</f>
        <v>1.2381497255948974</v>
      </c>
      <c r="E59" s="7">
        <f>(E54/E4)/((E88/4)/E5)</f>
        <v>1.0106409304627568</v>
      </c>
      <c r="G59" s="2"/>
      <c r="M59" s="4"/>
    </row>
    <row r="60" spans="1:13" ht="12.75">
      <c r="A60" s="2"/>
      <c r="B60" s="4"/>
      <c r="C60" s="4"/>
      <c r="D60" s="4"/>
      <c r="E60" s="4"/>
      <c r="G60" s="2"/>
      <c r="M60" s="4"/>
    </row>
    <row r="61" spans="1:13" ht="12.75">
      <c r="A61" s="2" t="s">
        <v>15</v>
      </c>
      <c r="B61" s="4">
        <f>B12-C12</f>
        <v>2.8440000000000003</v>
      </c>
      <c r="C61" s="4">
        <f>C12-D12</f>
        <v>2.423</v>
      </c>
      <c r="D61" s="4">
        <f>D12-E12</f>
        <v>0.8810000000000002</v>
      </c>
      <c r="E61" s="4">
        <f>E12-F12</f>
        <v>2.8979999999999997</v>
      </c>
      <c r="G61" s="2"/>
      <c r="M61" s="4"/>
    </row>
    <row r="62" spans="1:13" ht="12.75">
      <c r="A62" s="2" t="s">
        <v>47</v>
      </c>
      <c r="B62" s="4">
        <f>C62+B61</f>
        <v>9.046</v>
      </c>
      <c r="C62" s="4">
        <f>D62+C61</f>
        <v>6.202</v>
      </c>
      <c r="D62" s="4">
        <f>E62+D61</f>
        <v>3.779</v>
      </c>
      <c r="E62" s="4">
        <f>F62+E61</f>
        <v>2.8979999999999997</v>
      </c>
      <c r="G62" s="2"/>
      <c r="M62" s="4"/>
    </row>
    <row r="63" spans="1:13" ht="12.75">
      <c r="A63" s="2" t="s">
        <v>33</v>
      </c>
      <c r="B63" s="7">
        <f>B61/(B96/8)</f>
        <v>0.9964525029562475</v>
      </c>
      <c r="C63" s="7">
        <f>C61/(C96/8)</f>
        <v>1.0346962741539447</v>
      </c>
      <c r="D63" s="7">
        <f>D61/(D96/8)</f>
        <v>1.0470955281533205</v>
      </c>
      <c r="E63" s="7">
        <f>E61/(E96/8)</f>
        <v>1.0503329860009967</v>
      </c>
      <c r="G63" s="2"/>
      <c r="M63" s="4"/>
    </row>
    <row r="64" spans="1:13" ht="12.75">
      <c r="A64" s="2" t="s">
        <v>30</v>
      </c>
      <c r="B64" s="7">
        <f>(B61/B4)/((B97/8)/B5)</f>
        <v>0.9450746209922577</v>
      </c>
      <c r="C64" s="7">
        <f>(C61/C4)/((C97/8)/C5)</f>
        <v>1.1326611225639374</v>
      </c>
      <c r="D64" s="7">
        <f>(D61/D4)/((D97/8)/D5)</f>
        <v>1.305003934638708</v>
      </c>
      <c r="E64" s="7">
        <f>(E61/E4)/((E97/8)/E5)</f>
        <v>1.0503329860009967</v>
      </c>
      <c r="G64" s="2"/>
      <c r="M64" s="4"/>
    </row>
    <row r="65" spans="1:13" ht="12.75">
      <c r="A65" s="2" t="s">
        <v>34</v>
      </c>
      <c r="B65" s="7">
        <f>B61/(B87/4)</f>
        <v>0.975559557499357</v>
      </c>
      <c r="C65" s="7">
        <f>C61/(C87/4)</f>
        <v>0.9732878087969473</v>
      </c>
      <c r="D65" s="7">
        <f>D61/(D87/4)</f>
        <v>0.9767184035476719</v>
      </c>
      <c r="E65" s="7">
        <f>E61/(E87/4)</f>
        <v>0.9561989606533036</v>
      </c>
      <c r="G65" s="2"/>
      <c r="M65" s="4"/>
    </row>
    <row r="66" spans="1:13" ht="12.75">
      <c r="A66" s="2" t="s">
        <v>35</v>
      </c>
      <c r="B66" s="7">
        <f>(B61/B4)/((B88/4)/B5)</f>
        <v>0.8903058387395738</v>
      </c>
      <c r="C66" s="7">
        <f>(C61/C4)/((C88/4)/C5)</f>
        <v>1.0480058477255723</v>
      </c>
      <c r="D66" s="7">
        <f>(D61/D4)/((D88/4)/D5)</f>
        <v>1.194753459199458</v>
      </c>
      <c r="E66" s="7">
        <f>(E61/E4)/((E88/4)/E5)</f>
        <v>0.9561989606533035</v>
      </c>
      <c r="G66" s="2"/>
      <c r="M66" s="4"/>
    </row>
    <row r="67" spans="1:13" ht="12.75">
      <c r="A67" s="2"/>
      <c r="B67" s="4"/>
      <c r="C67" s="4"/>
      <c r="D67" s="4"/>
      <c r="E67" s="4"/>
      <c r="G67" s="2"/>
      <c r="M67" s="4"/>
    </row>
    <row r="68" spans="1:13" ht="12.75">
      <c r="A68" s="2" t="s">
        <v>16</v>
      </c>
      <c r="B68" s="4">
        <f>B13-C13</f>
        <v>2.782</v>
      </c>
      <c r="C68" s="4">
        <f>C13-D13</f>
        <v>2.3889999999999993</v>
      </c>
      <c r="D68" s="4">
        <f>D13-E13</f>
        <v>0.8770000000000002</v>
      </c>
      <c r="E68" s="4">
        <f>E13-F13</f>
        <v>2.99</v>
      </c>
      <c r="G68" s="2"/>
      <c r="M68" s="4"/>
    </row>
    <row r="69" spans="1:13" ht="12.75">
      <c r="A69" s="2" t="s">
        <v>47</v>
      </c>
      <c r="B69" s="4">
        <f>C69+B68</f>
        <v>9.038</v>
      </c>
      <c r="C69" s="4">
        <f>D69+C68</f>
        <v>6.256</v>
      </c>
      <c r="D69" s="4">
        <f>E69+D68</f>
        <v>3.8670000000000004</v>
      </c>
      <c r="E69" s="4">
        <f>F69+E68</f>
        <v>2.99</v>
      </c>
      <c r="G69" s="2"/>
      <c r="M69" s="4"/>
    </row>
    <row r="70" spans="1:13" ht="12.75">
      <c r="A70" s="2" t="s">
        <v>33</v>
      </c>
      <c r="B70" s="7">
        <f>B68/(B96/8)</f>
        <v>0.9747295580957386</v>
      </c>
      <c r="C70" s="7">
        <f>C68/(C96/8)</f>
        <v>1.0201772178926014</v>
      </c>
      <c r="D70" s="7">
        <f>D68/(D96/8)</f>
        <v>1.042341405437528</v>
      </c>
      <c r="E70" s="7">
        <f>E68/(E96/8)</f>
        <v>1.0836768903184888</v>
      </c>
      <c r="G70" s="2"/>
      <c r="M70" s="4"/>
    </row>
    <row r="71" spans="1:13" ht="12.75">
      <c r="A71" s="2" t="s">
        <v>30</v>
      </c>
      <c r="B71" s="7">
        <f>(B68/B4)/((B97/8)/B5)</f>
        <v>0.9244717284108511</v>
      </c>
      <c r="C71" s="7">
        <f>(C68/C4)/((C97/8)/C5)</f>
        <v>1.1167674047896183</v>
      </c>
      <c r="D71" s="7">
        <f>(D68/D4)/((D97/8)/D5)</f>
        <v>1.2990788316437534</v>
      </c>
      <c r="E71" s="7">
        <f>(E68/E4)/((E97/8)/E5)</f>
        <v>1.0836768903184888</v>
      </c>
      <c r="G71" s="2"/>
      <c r="M71" s="4"/>
    </row>
    <row r="72" spans="1:13" ht="12.75">
      <c r="A72" s="2" t="s">
        <v>34</v>
      </c>
      <c r="B72" s="7">
        <f>B68/(B87/4)</f>
        <v>0.9542920847268673</v>
      </c>
      <c r="C72" s="7">
        <f>C68/(C87/4)</f>
        <v>0.9596304478811005</v>
      </c>
      <c r="D72" s="7">
        <f>D68/(D87/4)</f>
        <v>0.9722838137472285</v>
      </c>
      <c r="E72" s="7">
        <f>E68/(E87/4)</f>
        <v>0.9865544832137261</v>
      </c>
      <c r="G72" s="2"/>
      <c r="M72" s="4"/>
    </row>
    <row r="73" spans="1:13" ht="12.75">
      <c r="A73" s="2" t="s">
        <v>35</v>
      </c>
      <c r="B73" s="7">
        <f>(B68/B4)/((B88/4)/B5)</f>
        <v>0.8708969210174029</v>
      </c>
      <c r="C73" s="7">
        <f>(C68/C4)/((C88/4)/C5)</f>
        <v>1.033300028979113</v>
      </c>
      <c r="D73" s="7">
        <f>(D68/D4)/((D88/4)/D5)</f>
        <v>1.1893289259000277</v>
      </c>
      <c r="E73" s="7">
        <f>(E68/E4)/((E88/4)/E5)</f>
        <v>0.986554483213726</v>
      </c>
      <c r="G73" s="2"/>
      <c r="M73" s="4"/>
    </row>
    <row r="74" spans="1:13" ht="12.75">
      <c r="A74" s="2"/>
      <c r="B74" s="4"/>
      <c r="C74" s="4"/>
      <c r="D74" s="4"/>
      <c r="E74" s="4"/>
      <c r="G74" s="2"/>
      <c r="M74" s="4"/>
    </row>
    <row r="75" spans="1:13" ht="12.75">
      <c r="A75" t="s">
        <v>0</v>
      </c>
      <c r="B75" s="4">
        <f aca="true" t="shared" si="0" ref="B75:E77">B14-C14</f>
        <v>-1</v>
      </c>
      <c r="C75" s="4">
        <f t="shared" si="0"/>
        <v>-9</v>
      </c>
      <c r="D75" s="4">
        <f t="shared" si="0"/>
        <v>-1</v>
      </c>
      <c r="E75" s="4">
        <f t="shared" si="0"/>
        <v>-2</v>
      </c>
      <c r="M75" s="4"/>
    </row>
    <row r="76" spans="1:13" ht="12.75">
      <c r="A76" t="s">
        <v>1</v>
      </c>
      <c r="B76" s="4">
        <f t="shared" si="0"/>
        <v>15.899999999999977</v>
      </c>
      <c r="C76" s="4">
        <f t="shared" si="0"/>
        <v>13.5</v>
      </c>
      <c r="D76" s="4">
        <f t="shared" si="0"/>
        <v>5</v>
      </c>
      <c r="E76" s="4">
        <f t="shared" si="0"/>
        <v>16</v>
      </c>
      <c r="M76" s="4"/>
    </row>
    <row r="77" spans="1:13" ht="12.75">
      <c r="A77" t="s">
        <v>2</v>
      </c>
      <c r="B77" s="4">
        <f t="shared" si="0"/>
        <v>14.840000000000003</v>
      </c>
      <c r="C77" s="4">
        <f t="shared" si="0"/>
        <v>12.899999999999999</v>
      </c>
      <c r="D77" s="4">
        <f t="shared" si="0"/>
        <v>4.630000000000003</v>
      </c>
      <c r="E77" s="4">
        <f t="shared" si="0"/>
        <v>15.171999999999999</v>
      </c>
      <c r="M77" s="4"/>
    </row>
    <row r="78" spans="2:13" ht="12.75">
      <c r="B78" s="4"/>
      <c r="C78" s="4"/>
      <c r="D78" s="4"/>
      <c r="E78" s="4"/>
      <c r="M78" s="4"/>
    </row>
    <row r="79" spans="1:13" ht="12.75">
      <c r="A79" t="s">
        <v>17</v>
      </c>
      <c r="B79" s="4">
        <f>B26+B47+B40+B19</f>
        <v>11.172</v>
      </c>
      <c r="C79" s="4">
        <f>C26+C47+C40+C19</f>
        <v>8.776</v>
      </c>
      <c r="D79" s="4">
        <f>D26+D47+D40+D19</f>
        <v>3.1229999999999998</v>
      </c>
      <c r="E79" s="4">
        <f>E26+E47+E40+E19</f>
        <v>9.95</v>
      </c>
      <c r="M79" s="4"/>
    </row>
    <row r="80" spans="1:13" ht="12.75">
      <c r="A80" t="s">
        <v>18</v>
      </c>
      <c r="B80" s="4">
        <f>C80+B79</f>
        <v>33.021</v>
      </c>
      <c r="C80" s="4">
        <f>D80+C79</f>
        <v>21.848999999999997</v>
      </c>
      <c r="D80" s="4">
        <f>E80+D79</f>
        <v>13.072999999999999</v>
      </c>
      <c r="E80" s="4">
        <f>F80+E79</f>
        <v>9.95</v>
      </c>
      <c r="M80" s="4"/>
    </row>
    <row r="81" spans="2:13" ht="12.75">
      <c r="B81" s="4"/>
      <c r="C81" s="4"/>
      <c r="D81" s="4"/>
      <c r="E81" s="4"/>
      <c r="M81" s="4"/>
    </row>
    <row r="82" spans="1:13" ht="12.75">
      <c r="A82" t="s">
        <v>36</v>
      </c>
      <c r="B82" s="7">
        <f>(B79/4)/(B96/4)</f>
        <v>0.48929181447904346</v>
      </c>
      <c r="C82" s="7">
        <f>(C79/4)/(C96/4)</f>
        <v>0.46845307996156726</v>
      </c>
      <c r="D82" s="7">
        <f>(D79/4)/(D96/4)</f>
        <v>0.46397266379438407</v>
      </c>
      <c r="E82" s="7">
        <f>(E79/4)/(E96/4)</f>
        <v>0.4507769673356589</v>
      </c>
      <c r="M82" s="4"/>
    </row>
    <row r="83" spans="1:13" ht="12.75">
      <c r="A83" t="s">
        <v>37</v>
      </c>
      <c r="B83" s="7">
        <f>(B87/4)/(B96/4)</f>
        <v>0.5107081855209564</v>
      </c>
      <c r="C83" s="7">
        <f>(C87/4)/(C96/4)</f>
        <v>0.5315469200384327</v>
      </c>
      <c r="D83" s="7">
        <f>(D87/4)/(D96/4)</f>
        <v>0.5360273362056157</v>
      </c>
      <c r="E83" s="7">
        <f>(E87/4)/(E96/4)</f>
        <v>0.549223032664341</v>
      </c>
      <c r="M83" s="4"/>
    </row>
    <row r="84" spans="1:13" ht="12.75">
      <c r="A84" t="s">
        <v>38</v>
      </c>
      <c r="B84" s="7">
        <f>(B80/4)/(B97/4)</f>
        <v>0.46924159099629115</v>
      </c>
      <c r="C84" s="7">
        <f>(C80/4)/(C97/4)</f>
        <v>0.4596112583617316</v>
      </c>
      <c r="D84" s="7">
        <f>(D80/4)/(D97/4)</f>
        <v>0.4538605749201499</v>
      </c>
      <c r="E84" s="7">
        <f>(E80/4)/(E97/4)</f>
        <v>0.4507769673356589</v>
      </c>
      <c r="M84" s="4"/>
    </row>
    <row r="85" spans="1:13" ht="12.75">
      <c r="A85" t="s">
        <v>39</v>
      </c>
      <c r="B85" s="7">
        <f>(B88/4)/(B97/4)</f>
        <v>0.530758409003709</v>
      </c>
      <c r="C85" s="7">
        <f>(C88/4)/(C97/4)</f>
        <v>0.5403887416382683</v>
      </c>
      <c r="D85" s="7">
        <f>(D88/4)/(D97/4)</f>
        <v>0.54613942507985</v>
      </c>
      <c r="E85" s="7">
        <f>(E88/4)/(E97/4)</f>
        <v>0.549223032664341</v>
      </c>
      <c r="M85" s="4"/>
    </row>
    <row r="86" spans="2:13" ht="12.75">
      <c r="B86" s="7"/>
      <c r="C86" s="7"/>
      <c r="D86" s="7"/>
      <c r="E86" s="7"/>
      <c r="M86" s="4"/>
    </row>
    <row r="87" spans="1:13" ht="12.75">
      <c r="A87" t="s">
        <v>19</v>
      </c>
      <c r="B87" s="4">
        <f>B54+B33+B61+B68</f>
        <v>11.661</v>
      </c>
      <c r="C87" s="4">
        <f>C54+C33+C61+C68</f>
        <v>9.957999999999998</v>
      </c>
      <c r="D87" s="4">
        <f>D54+D33+D61+D68</f>
        <v>3.6080000000000005</v>
      </c>
      <c r="E87" s="4">
        <f>E54+E33+E61+E68</f>
        <v>12.123</v>
      </c>
      <c r="M87" s="4"/>
    </row>
    <row r="88" spans="1:13" ht="12.75">
      <c r="A88" t="s">
        <v>25</v>
      </c>
      <c r="B88" s="4">
        <f>C88+B87</f>
        <v>37.35</v>
      </c>
      <c r="C88" s="4">
        <f>D88+C87</f>
        <v>25.689</v>
      </c>
      <c r="D88" s="4">
        <f>E88+D87</f>
        <v>15.731</v>
      </c>
      <c r="E88" s="4">
        <f>F88+E87</f>
        <v>12.123</v>
      </c>
      <c r="M88" s="4"/>
    </row>
    <row r="89" spans="1:13" ht="12.75">
      <c r="A89" t="s">
        <v>20</v>
      </c>
      <c r="B89" s="4">
        <f>B77</f>
        <v>14.840000000000003</v>
      </c>
      <c r="C89" s="4">
        <f>C77</f>
        <v>12.899999999999999</v>
      </c>
      <c r="D89" s="4">
        <f>D77</f>
        <v>4.630000000000003</v>
      </c>
      <c r="E89" s="4">
        <f>E77</f>
        <v>15.171999999999999</v>
      </c>
      <c r="M89" s="4"/>
    </row>
    <row r="90" spans="1:13" ht="12.75">
      <c r="A90" t="s">
        <v>21</v>
      </c>
      <c r="B90" s="4">
        <f>B87+B89</f>
        <v>26.501000000000005</v>
      </c>
      <c r="C90" s="4">
        <f>C87+C89</f>
        <v>22.857999999999997</v>
      </c>
      <c r="D90" s="4">
        <f>D87+D89</f>
        <v>8.238000000000003</v>
      </c>
      <c r="E90" s="4">
        <f>E87+E89</f>
        <v>27.294999999999998</v>
      </c>
      <c r="M90" s="4"/>
    </row>
    <row r="91" spans="1:13" ht="12.75">
      <c r="A91" t="s">
        <v>22</v>
      </c>
      <c r="B91" s="4">
        <f>C91+B90</f>
        <v>84.892</v>
      </c>
      <c r="C91" s="4">
        <f>D91+C90</f>
        <v>58.391</v>
      </c>
      <c r="D91" s="4">
        <f>E91+D90</f>
        <v>35.533</v>
      </c>
      <c r="E91" s="4">
        <f>F91+E90</f>
        <v>27.294999999999998</v>
      </c>
      <c r="M91" s="4"/>
    </row>
    <row r="92" spans="2:13" ht="12.75">
      <c r="B92" s="4"/>
      <c r="C92" s="4"/>
      <c r="D92" s="4"/>
      <c r="E92" s="4"/>
      <c r="M92" s="4"/>
    </row>
    <row r="93" spans="1:13" ht="12.75">
      <c r="A93" t="s">
        <v>23</v>
      </c>
      <c r="B93" s="4">
        <f>B75+B87+B89</f>
        <v>25.501000000000005</v>
      </c>
      <c r="C93" s="4">
        <f>C75+C87+C89</f>
        <v>13.857999999999997</v>
      </c>
      <c r="D93" s="4">
        <f>D75+D87+D89</f>
        <v>7.238000000000003</v>
      </c>
      <c r="E93" s="4">
        <f>E75+E87+E89</f>
        <v>25.294999999999998</v>
      </c>
      <c r="M93" s="4"/>
    </row>
    <row r="94" spans="1:13" ht="12.75">
      <c r="A94" t="s">
        <v>24</v>
      </c>
      <c r="B94" s="4">
        <f>C94+B93</f>
        <v>71.892</v>
      </c>
      <c r="C94" s="4">
        <f>D94+C93</f>
        <v>46.391</v>
      </c>
      <c r="D94" s="4">
        <f>E94+D93</f>
        <v>32.533</v>
      </c>
      <c r="E94" s="4">
        <f>F94+E93</f>
        <v>25.294999999999998</v>
      </c>
      <c r="M94" s="4"/>
    </row>
    <row r="95" spans="2:13" ht="12.75">
      <c r="B95" s="4"/>
      <c r="C95" s="4"/>
      <c r="D95" s="4"/>
      <c r="E95" s="4"/>
      <c r="M95" s="4"/>
    </row>
    <row r="96" spans="1:13" ht="12.75">
      <c r="A96" t="s">
        <v>71</v>
      </c>
      <c r="B96" s="4">
        <f>B19+B26+B33+B40+B47+B54+B61+B68</f>
        <v>22.833000000000002</v>
      </c>
      <c r="C96" s="4">
        <f>C19+C26+C33+C40+C47+C54+C61+C68</f>
        <v>18.733999999999998</v>
      </c>
      <c r="D96" s="4">
        <f>D19+D26+D33+D40+D47+D54+D61+D68</f>
        <v>6.731000000000002</v>
      </c>
      <c r="E96" s="4">
        <f>E19+E26+E33+E40+E47+E54+E61+E68</f>
        <v>22.073</v>
      </c>
      <c r="M96" s="4"/>
    </row>
    <row r="97" spans="1:13" ht="12.75">
      <c r="A97" t="s">
        <v>72</v>
      </c>
      <c r="B97" s="4">
        <f>C97+B96</f>
        <v>70.371</v>
      </c>
      <c r="C97" s="4">
        <f>D97+C96</f>
        <v>47.538</v>
      </c>
      <c r="D97" s="4">
        <f>E97+D96</f>
        <v>28.804000000000002</v>
      </c>
      <c r="E97" s="4">
        <f>F97+E96</f>
        <v>22.073</v>
      </c>
      <c r="M97" s="4"/>
    </row>
    <row r="98" spans="2:13" ht="12.75">
      <c r="B98" s="4"/>
      <c r="C98" s="4"/>
      <c r="D98" s="4"/>
      <c r="E98" s="4"/>
      <c r="M98" s="4"/>
    </row>
    <row r="99" spans="1:13" ht="12.75">
      <c r="A99" t="s">
        <v>73</v>
      </c>
      <c r="B99" s="7">
        <f aca="true" t="shared" si="1" ref="B99:E100">B90/B93</f>
        <v>1.0392141484647661</v>
      </c>
      <c r="C99" s="7">
        <f t="shared" si="1"/>
        <v>1.649444364266128</v>
      </c>
      <c r="D99" s="7">
        <f t="shared" si="1"/>
        <v>1.1381597126277976</v>
      </c>
      <c r="E99" s="7">
        <f t="shared" si="1"/>
        <v>1.0790670092903736</v>
      </c>
      <c r="M99" s="7"/>
    </row>
    <row r="100" spans="1:13" ht="12.75">
      <c r="A100" t="s">
        <v>7</v>
      </c>
      <c r="B100" s="7">
        <f t="shared" si="1"/>
        <v>1.1808267957491794</v>
      </c>
      <c r="C100" s="7">
        <f t="shared" si="1"/>
        <v>1.2586708628828869</v>
      </c>
      <c r="D100" s="7">
        <f t="shared" si="1"/>
        <v>1.0922140595702825</v>
      </c>
      <c r="E100" s="7">
        <f t="shared" si="1"/>
        <v>1.0790670092903736</v>
      </c>
      <c r="M100" s="7"/>
    </row>
    <row r="101" spans="2:13" ht="12.75">
      <c r="B101" s="7"/>
      <c r="C101" s="7"/>
      <c r="D101" s="7"/>
      <c r="E101" s="7"/>
      <c r="M101" s="7"/>
    </row>
    <row r="102" spans="1:13" ht="12.75">
      <c r="A102" t="s">
        <v>6</v>
      </c>
      <c r="B102" s="7">
        <f>(B76-B77)/(B77)</f>
        <v>0.07142857142856965</v>
      </c>
      <c r="C102" s="7">
        <f>(C76-C77)/(C77)</f>
        <v>0.04651162790697686</v>
      </c>
      <c r="D102" s="7">
        <f>(D76-D77)/(D77)</f>
        <v>0.07991360691144649</v>
      </c>
      <c r="E102" s="7">
        <f>(E76-E77)/(E77)</f>
        <v>0.05457421566042719</v>
      </c>
      <c r="M102" s="7"/>
    </row>
    <row r="103" spans="2:13" ht="12.75">
      <c r="B103" s="7"/>
      <c r="C103" s="7"/>
      <c r="D103" s="7"/>
      <c r="E103" s="7"/>
      <c r="M103" s="7"/>
    </row>
    <row r="104" spans="1:13" ht="12.75">
      <c r="A104" s="1" t="s">
        <v>54</v>
      </c>
      <c r="B104" s="3" t="s">
        <v>4</v>
      </c>
      <c r="C104" s="3" t="s">
        <v>4</v>
      </c>
      <c r="D104" s="3" t="s">
        <v>4</v>
      </c>
      <c r="E104" s="3" t="s">
        <v>4</v>
      </c>
      <c r="G104" s="1"/>
      <c r="M104" s="3"/>
    </row>
    <row r="105" spans="1:13" ht="12.75">
      <c r="A105" s="1"/>
      <c r="B105" s="3"/>
      <c r="C105" s="3"/>
      <c r="D105" s="3"/>
      <c r="E105" s="3"/>
      <c r="G105" s="1"/>
      <c r="M105" s="3"/>
    </row>
    <row r="106" spans="1:13" ht="12.75">
      <c r="A106" s="2">
        <v>55265</v>
      </c>
      <c r="B106" s="5">
        <f>B19/(B3-C3)</f>
        <v>0.20169230769230767</v>
      </c>
      <c r="C106" s="5">
        <f>C19/(C3-D3)</f>
        <v>0.20133333333333336</v>
      </c>
      <c r="D106" s="5">
        <f>D19/(D3-E3)</f>
        <v>0.19966666666666674</v>
      </c>
      <c r="E106" s="5">
        <f>E19/(E3-F3)</f>
        <v>0.14676923076923076</v>
      </c>
      <c r="G106" s="2"/>
      <c r="M106" s="5"/>
    </row>
    <row r="107" spans="1:13" ht="12.75">
      <c r="A107" s="2">
        <v>55317</v>
      </c>
      <c r="B107" s="5">
        <f>B26/(B3-C3)</f>
        <v>0.21630769230769234</v>
      </c>
      <c r="C107" s="5">
        <f>C26/(C3-D3)</f>
        <v>0.25477777777777777</v>
      </c>
      <c r="D107" s="5">
        <f>D26/(D3-E3)</f>
        <v>0.27799999999999986</v>
      </c>
      <c r="E107" s="5">
        <f>E26/(E3-F3)</f>
        <v>0.20476923076923076</v>
      </c>
      <c r="G107" s="2"/>
      <c r="M107" s="5"/>
    </row>
    <row r="108" spans="1:13" ht="12.75">
      <c r="A108" s="2">
        <v>55335</v>
      </c>
      <c r="B108" s="5">
        <f>B33/(B3-C3)</f>
        <v>0.23053846153846153</v>
      </c>
      <c r="C108" s="5">
        <f>C33/(C3-D3)</f>
        <v>0.28622222222222216</v>
      </c>
      <c r="D108" s="5">
        <f>D33/(D3-E3)</f>
        <v>0.3123333333333334</v>
      </c>
      <c r="E108" s="5">
        <f>E33/(E3-F3)</f>
        <v>0.24399999999999997</v>
      </c>
      <c r="G108" s="2"/>
      <c r="M108" s="5"/>
    </row>
    <row r="109" spans="1:13" ht="12.75">
      <c r="A109" s="2">
        <v>55343</v>
      </c>
      <c r="B109" s="5">
        <f>B40/(B3-C3)</f>
        <v>0.22592307692307695</v>
      </c>
      <c r="C109" s="5">
        <f>C40/(C3-D3)</f>
        <v>0.26855555555555555</v>
      </c>
      <c r="D109" s="5">
        <f>D40/(D3-E3)</f>
        <v>0.2926666666666667</v>
      </c>
      <c r="E109" s="5">
        <f>E40/(E3-F3)</f>
        <v>0.21007692307692308</v>
      </c>
      <c r="G109" s="2"/>
      <c r="M109" s="5"/>
    </row>
    <row r="110" spans="1:13" ht="12.75">
      <c r="A110" s="2">
        <v>55868</v>
      </c>
      <c r="B110" s="5">
        <f>B47/(B3-C3)</f>
        <v>0.21546153846153848</v>
      </c>
      <c r="C110" s="5">
        <f>C47/(C3-D3)</f>
        <v>0.25044444444444447</v>
      </c>
      <c r="D110" s="5">
        <f>D47/(D3-E3)</f>
        <v>0.2706666666666666</v>
      </c>
      <c r="E110" s="5">
        <f>E47/(E3-F3)</f>
        <v>0.20376923076923076</v>
      </c>
      <c r="G110" s="2"/>
      <c r="M110" s="5"/>
    </row>
    <row r="111" spans="1:13" ht="12.75">
      <c r="A111" s="2">
        <v>57556</v>
      </c>
      <c r="B111" s="5">
        <f>B54/(B3-C3)</f>
        <v>0.23369230769230764</v>
      </c>
      <c r="C111" s="5">
        <f>C54/(C3-D3)</f>
        <v>0.28555555555555556</v>
      </c>
      <c r="D111" s="5">
        <f>D54/(D3-E3)</f>
        <v>0.3043333333333333</v>
      </c>
      <c r="E111" s="5">
        <f>E54/(E3-F3)</f>
        <v>0.23561538461538462</v>
      </c>
      <c r="G111" s="2"/>
      <c r="M111" s="5"/>
    </row>
    <row r="112" spans="1:13" ht="12.75">
      <c r="A112" s="2">
        <v>57885</v>
      </c>
      <c r="B112" s="5">
        <f>B61/(B3-C3)</f>
        <v>0.2187692307692308</v>
      </c>
      <c r="C112" s="5">
        <f>C61/(C3-D3)</f>
        <v>0.26922222222222225</v>
      </c>
      <c r="D112" s="5">
        <f>D61/(D3-E3)</f>
        <v>0.29366666666666674</v>
      </c>
      <c r="E112" s="5">
        <f>E61/(E3-F3)</f>
        <v>0.2229230769230769</v>
      </c>
      <c r="G112" s="2"/>
      <c r="M112" s="5"/>
    </row>
    <row r="113" spans="1:13" ht="12.75">
      <c r="A113" s="2">
        <v>57892</v>
      </c>
      <c r="B113" s="5">
        <f>B68/(B3-C3)</f>
        <v>0.214</v>
      </c>
      <c r="C113" s="5">
        <f>C68/(C3-D3)</f>
        <v>0.26544444444444437</v>
      </c>
      <c r="D113" s="5">
        <f>D68/(D3-E3)</f>
        <v>0.2923333333333334</v>
      </c>
      <c r="E113" s="5">
        <f>E68/(E3-F3)</f>
        <v>0.23</v>
      </c>
      <c r="G113" s="2"/>
      <c r="M113" s="5"/>
    </row>
    <row r="114" spans="1:13" ht="12.75">
      <c r="A114" t="s">
        <v>0</v>
      </c>
      <c r="B114" s="5">
        <f>B75/(B3-C3)</f>
        <v>-0.07692307692307693</v>
      </c>
      <c r="C114" s="5">
        <f>C75/(C3-D3)</f>
        <v>-1</v>
      </c>
      <c r="D114" s="5">
        <f>D75/(D3-E3)</f>
        <v>-0.3333333333333333</v>
      </c>
      <c r="E114" s="5">
        <f>E75/(E3-F3)</f>
        <v>-0.15384615384615385</v>
      </c>
      <c r="M114" s="5"/>
    </row>
    <row r="115" spans="1:13" ht="12.75">
      <c r="A115" t="s">
        <v>1</v>
      </c>
      <c r="B115" s="5">
        <f>B76/(B3-C3)</f>
        <v>1.2230769230769214</v>
      </c>
      <c r="C115" s="5">
        <f>C76/(C3-D3)</f>
        <v>1.5</v>
      </c>
      <c r="D115" s="5">
        <f>D76/(D3-E3)</f>
        <v>1.6666666666666667</v>
      </c>
      <c r="E115" s="5">
        <f>E76/(E3-F3)</f>
        <v>1.2307692307692308</v>
      </c>
      <c r="M115" s="5"/>
    </row>
    <row r="116" spans="1:13" ht="12.75">
      <c r="A116" t="s">
        <v>2</v>
      </c>
      <c r="B116" s="5">
        <f>B77/(B3-C3)</f>
        <v>1.1415384615384618</v>
      </c>
      <c r="C116" s="5">
        <f>C77/(C3-D3)</f>
        <v>1.4333333333333331</v>
      </c>
      <c r="D116" s="5">
        <f>D77/(D3-E3)</f>
        <v>1.5433333333333341</v>
      </c>
      <c r="E116" s="5">
        <f>E77/(E3-F3)</f>
        <v>1.167076923076923</v>
      </c>
      <c r="M116" s="5"/>
    </row>
    <row r="117" spans="1:13" ht="12.75">
      <c r="A117" t="s">
        <v>27</v>
      </c>
      <c r="B117" s="5">
        <f>B79/(B3-C3)</f>
        <v>0.8593846153846154</v>
      </c>
      <c r="C117" s="5">
        <f>C79/(C3-D3)</f>
        <v>0.975111111111111</v>
      </c>
      <c r="D117" s="5">
        <f>D79/(D3-E3)</f>
        <v>1.041</v>
      </c>
      <c r="E117" s="5">
        <f>E79/(E3-F3)</f>
        <v>0.7653846153846153</v>
      </c>
      <c r="M117" s="5"/>
    </row>
    <row r="118" spans="1:13" ht="12.75">
      <c r="A118" t="s">
        <v>26</v>
      </c>
      <c r="B118" s="5">
        <f>B80/B5</f>
        <v>0.8689736842105263</v>
      </c>
      <c r="C118" s="5">
        <f>C80/C5</f>
        <v>0.8739599999999998</v>
      </c>
      <c r="D118" s="5">
        <f>D80/D5</f>
        <v>0.8170624999999999</v>
      </c>
      <c r="E118" s="5">
        <f>E80/E5</f>
        <v>0.7653846153846153</v>
      </c>
      <c r="M118" s="5"/>
    </row>
    <row r="119" spans="2:13" ht="12.75">
      <c r="B119" s="5"/>
      <c r="C119" s="5"/>
      <c r="D119" s="5"/>
      <c r="E119" s="5"/>
      <c r="M119" s="5"/>
    </row>
    <row r="120" spans="1:13" ht="12.75">
      <c r="A120" t="s">
        <v>43</v>
      </c>
      <c r="B120" s="5">
        <f>B87/(B3-C3)</f>
        <v>0.897</v>
      </c>
      <c r="C120" s="5">
        <f>C87/(C3-D3)</f>
        <v>1.1064444444444443</v>
      </c>
      <c r="D120" s="5">
        <f>D87/(D3-E3)</f>
        <v>1.2026666666666668</v>
      </c>
      <c r="E120" s="5">
        <f>E87/(E3-F3)</f>
        <v>0.9325384615384615</v>
      </c>
      <c r="M120" s="5"/>
    </row>
    <row r="121" spans="1:13" ht="12.75">
      <c r="A121" t="s">
        <v>44</v>
      </c>
      <c r="B121" s="5">
        <f>B89/(B3-C3)</f>
        <v>1.1415384615384618</v>
      </c>
      <c r="C121" s="5">
        <f>C89/(C3-D3)</f>
        <v>1.4333333333333331</v>
      </c>
      <c r="D121" s="5">
        <f>D89/(D3-E3)</f>
        <v>1.5433333333333341</v>
      </c>
      <c r="E121" s="5">
        <f>E89/(E3-F3)</f>
        <v>1.167076923076923</v>
      </c>
      <c r="M121" s="5"/>
    </row>
    <row r="122" spans="1:13" ht="12.75">
      <c r="A122" t="s">
        <v>45</v>
      </c>
      <c r="B122" s="5">
        <f>B90/(B3-C3)</f>
        <v>2.038538461538462</v>
      </c>
      <c r="C122" s="5">
        <f>C90/(C3-D3)</f>
        <v>2.5397777777777772</v>
      </c>
      <c r="D122" s="5">
        <f>D90/(D3-E3)</f>
        <v>2.746000000000001</v>
      </c>
      <c r="E122" s="5">
        <f>E90/(E3-F3)</f>
        <v>2.0996153846153844</v>
      </c>
      <c r="M122" s="5"/>
    </row>
    <row r="123" spans="1:13" ht="12.75">
      <c r="A123" t="s">
        <v>29</v>
      </c>
      <c r="B123" s="5">
        <f>B91/B5</f>
        <v>2.234</v>
      </c>
      <c r="C123" s="5">
        <f>C91/C5</f>
        <v>2.3356399999999997</v>
      </c>
      <c r="D123" s="5">
        <f>D91/D5</f>
        <v>2.2208125</v>
      </c>
      <c r="E123" s="5">
        <f>E91/E5</f>
        <v>2.0996153846153844</v>
      </c>
      <c r="M123" s="5"/>
    </row>
    <row r="124" spans="2:13" ht="12.75">
      <c r="B124" s="5"/>
      <c r="C124" s="5"/>
      <c r="D124" s="5"/>
      <c r="E124" s="5"/>
      <c r="M124" s="5"/>
    </row>
    <row r="125" spans="1:13" ht="12.75">
      <c r="A125" t="s">
        <v>46</v>
      </c>
      <c r="B125" s="5">
        <f>B93/(B3-C3)</f>
        <v>1.961615384615385</v>
      </c>
      <c r="C125" s="5">
        <f>C93/(C3-D3)</f>
        <v>1.5397777777777775</v>
      </c>
      <c r="D125" s="5">
        <f>D93/(D3-E3)</f>
        <v>2.412666666666668</v>
      </c>
      <c r="E125" s="5">
        <f>E93/(E3-F3)</f>
        <v>1.9457692307692307</v>
      </c>
      <c r="M125" s="5"/>
    </row>
    <row r="126" spans="1:13" ht="12.75">
      <c r="A126" t="s">
        <v>28</v>
      </c>
      <c r="B126" s="5">
        <f>B94/B5</f>
        <v>1.891894736842105</v>
      </c>
      <c r="C126" s="5">
        <f>C94/C5</f>
        <v>1.85564</v>
      </c>
      <c r="D126" s="5">
        <f>D94/D5</f>
        <v>2.0333125</v>
      </c>
      <c r="E126" s="5">
        <f>E94/E5</f>
        <v>1.9457692307692307</v>
      </c>
      <c r="M126" s="5"/>
    </row>
    <row r="127" spans="1:13" ht="12.75">
      <c r="A127" t="s">
        <v>5</v>
      </c>
      <c r="B127" s="7">
        <f>B99</f>
        <v>1.0392141484647661</v>
      </c>
      <c r="C127" s="7">
        <f>C99</f>
        <v>1.649444364266128</v>
      </c>
      <c r="D127" s="7">
        <f>D99</f>
        <v>1.1381597126277976</v>
      </c>
      <c r="E127" s="7">
        <f>E99</f>
        <v>1.0790670092903736</v>
      </c>
      <c r="M127" s="7"/>
    </row>
    <row r="128" spans="1:13" ht="12.75">
      <c r="A128" t="s">
        <v>6</v>
      </c>
      <c r="B128" s="7">
        <f>B102</f>
        <v>0.07142857142856965</v>
      </c>
      <c r="C128" s="7">
        <f>C102</f>
        <v>0.04651162790697686</v>
      </c>
      <c r="D128" s="7">
        <f>D102</f>
        <v>0.07991360691144649</v>
      </c>
      <c r="E128" s="7">
        <f>E102</f>
        <v>0.05457421566042719</v>
      </c>
      <c r="M128" s="7"/>
    </row>
    <row r="130" spans="1:7" ht="12.75">
      <c r="A130" s="2" t="s">
        <v>62</v>
      </c>
      <c r="B130" s="11">
        <f>B88*0.14018</f>
        <v>5.235723</v>
      </c>
      <c r="C130" s="11">
        <f>C88*0.14018</f>
        <v>3.60108402</v>
      </c>
      <c r="D130" s="11">
        <f>D88*0.14018</f>
        <v>2.20517158</v>
      </c>
      <c r="E130" s="11">
        <f>E88*0.14018</f>
        <v>1.69940214</v>
      </c>
      <c r="G130" s="2"/>
    </row>
    <row r="131" spans="1:7" ht="12.75">
      <c r="A131" s="2" t="s">
        <v>63</v>
      </c>
      <c r="B131" s="11">
        <f>B91*0.14018</f>
        <v>11.90016056</v>
      </c>
      <c r="C131" s="11">
        <f>C91*0.14018</f>
        <v>8.18525038</v>
      </c>
      <c r="D131" s="11">
        <f>D91*0.14018</f>
        <v>4.98101594</v>
      </c>
      <c r="E131" s="11">
        <f>E91*0.14018</f>
        <v>3.8262131</v>
      </c>
      <c r="G131" s="2"/>
    </row>
    <row r="132" spans="1:7" ht="12.75">
      <c r="A132" s="2" t="s">
        <v>61</v>
      </c>
      <c r="B132" s="11">
        <f>B80*0.14018</f>
        <v>4.62888378</v>
      </c>
      <c r="C132" s="11">
        <f>C80*0.14018</f>
        <v>3.0627928199999994</v>
      </c>
      <c r="D132" s="11">
        <f>D80*0.14018</f>
        <v>1.8325731399999998</v>
      </c>
      <c r="E132" s="11">
        <f>E80*0.14018</f>
        <v>1.394791</v>
      </c>
      <c r="G132" s="2"/>
    </row>
    <row r="134" spans="1:2" ht="12.75">
      <c r="A134" s="2" t="s">
        <v>80</v>
      </c>
      <c r="B134" s="12">
        <f>(B20*0.14018)/47.5</f>
        <v>0.020483986947368422</v>
      </c>
    </row>
    <row r="135" spans="1:2" ht="12.75">
      <c r="A135" s="2" t="s">
        <v>81</v>
      </c>
      <c r="B135" s="12">
        <f>(B27*0.14018)/47.5</f>
        <v>0.02538290905263158</v>
      </c>
    </row>
    <row r="136" spans="1:2" ht="12.75">
      <c r="A136" s="2" t="s">
        <v>82</v>
      </c>
      <c r="B136" s="12">
        <f>(B34*0.14018)/47.5</f>
        <v>0.0285731107368421</v>
      </c>
    </row>
    <row r="137" spans="1:2" ht="12.75">
      <c r="A137" s="2" t="s">
        <v>83</v>
      </c>
      <c r="B137" s="12">
        <f>(B41*0.14018)/47.5</f>
        <v>0.02645122821052632</v>
      </c>
    </row>
    <row r="138" spans="1:2" ht="12.75">
      <c r="A138" s="2" t="s">
        <v>84</v>
      </c>
      <c r="B138" s="12">
        <f>(B48*0.14018)/47.5</f>
        <v>0.025132060631578947</v>
      </c>
    </row>
    <row r="139" spans="1:2" ht="12.75">
      <c r="A139" s="2" t="s">
        <v>85</v>
      </c>
      <c r="B139" s="12">
        <f>(B55*0.14018)/47.5</f>
        <v>0.028283897263157894</v>
      </c>
    </row>
    <row r="140" spans="1:2" ht="12.75">
      <c r="A140" s="2" t="s">
        <v>86</v>
      </c>
      <c r="B140" s="12">
        <f>(B62*0.14018)/47.5</f>
        <v>0.02669617431578947</v>
      </c>
    </row>
    <row r="141" spans="1:2" ht="12.75">
      <c r="A141" s="2" t="s">
        <v>87</v>
      </c>
      <c r="B141" s="12">
        <f>(B69*0.14018)/47.5</f>
        <v>0.026672565052631582</v>
      </c>
    </row>
    <row r="142" spans="1:2" ht="12.75">
      <c r="A142" s="2"/>
      <c r="B142" s="12"/>
    </row>
    <row r="143" spans="1:2" ht="12.75">
      <c r="A143" s="2"/>
      <c r="B143" s="1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6">
      <selection activeCell="B18" sqref="B18"/>
    </sheetView>
  </sheetViews>
  <sheetFormatPr defaultColWidth="9.140625" defaultRowHeight="12.75"/>
  <cols>
    <col min="1" max="1" width="43.7109375" style="0" customWidth="1"/>
    <col min="4" max="4" width="9.57421875" style="0" customWidth="1"/>
    <col min="5" max="5" width="9.28125" style="0" customWidth="1"/>
  </cols>
  <sheetData>
    <row r="1" spans="2:11" ht="12.75">
      <c r="B1" s="8">
        <f>Datablad!B3</f>
        <v>37339</v>
      </c>
      <c r="C1" s="8">
        <f>Datablad!C3</f>
        <v>37326</v>
      </c>
      <c r="D1" s="8">
        <f>Datablad!D3</f>
        <v>37317</v>
      </c>
      <c r="E1" s="8">
        <f>Datablad!E3</f>
        <v>37314</v>
      </c>
      <c r="F1" s="13">
        <v>37301</v>
      </c>
      <c r="J1" s="4"/>
      <c r="K1" s="4"/>
    </row>
    <row r="2" spans="2:11" ht="12.75">
      <c r="B2" s="8"/>
      <c r="C2" s="8"/>
      <c r="D2" s="8"/>
      <c r="E2" s="8"/>
      <c r="J2" s="4"/>
      <c r="K2" s="4"/>
    </row>
    <row r="3" spans="1:11" ht="12.75">
      <c r="A3" t="s">
        <v>55</v>
      </c>
      <c r="B3">
        <f>Datablad!B94</f>
        <v>71.892</v>
      </c>
      <c r="C3">
        <f>Datablad!C94</f>
        <v>46.391</v>
      </c>
      <c r="D3">
        <f>Datablad!D94</f>
        <v>32.533</v>
      </c>
      <c r="E3">
        <f>Datablad!E94</f>
        <v>25.294999999999998</v>
      </c>
      <c r="J3" s="4"/>
      <c r="K3" s="4"/>
    </row>
    <row r="4" spans="1:11" ht="12.75">
      <c r="A4" t="s">
        <v>58</v>
      </c>
      <c r="B4">
        <f>Datablad!B91</f>
        <v>84.892</v>
      </c>
      <c r="C4">
        <f>Datablad!C91</f>
        <v>58.391</v>
      </c>
      <c r="D4">
        <f>Datablad!D91</f>
        <v>35.533</v>
      </c>
      <c r="E4">
        <f>Datablad!E91</f>
        <v>27.294999999999998</v>
      </c>
      <c r="J4" s="4"/>
      <c r="K4" s="4"/>
    </row>
    <row r="5" spans="1:11" ht="12.75">
      <c r="A5" t="s">
        <v>69</v>
      </c>
      <c r="B5" s="7">
        <f>Datablad!B100</f>
        <v>1.1808267957491794</v>
      </c>
      <c r="C5" s="7">
        <f>Datablad!C100</f>
        <v>1.2586708628828869</v>
      </c>
      <c r="D5" s="7">
        <f>Datablad!D100</f>
        <v>1.0922140595702825</v>
      </c>
      <c r="E5" s="7">
        <f>Datablad!E100</f>
        <v>1.0790670092903736</v>
      </c>
      <c r="J5" s="4"/>
      <c r="K5" s="4"/>
    </row>
    <row r="6" spans="1:11" ht="12.75">
      <c r="A6" t="s">
        <v>68</v>
      </c>
      <c r="B6" s="15">
        <f>Datablad!B4</f>
        <v>13</v>
      </c>
      <c r="C6" s="15">
        <f>Datablad!C4</f>
        <v>9</v>
      </c>
      <c r="D6" s="15">
        <f>Datablad!D4</f>
        <v>3</v>
      </c>
      <c r="E6" s="15">
        <f>Datablad!E4</f>
        <v>13</v>
      </c>
      <c r="J6" s="4"/>
      <c r="K6" s="4"/>
    </row>
    <row r="7" spans="2:11" ht="12.75">
      <c r="B7" s="7"/>
      <c r="C7" s="7"/>
      <c r="D7" s="7"/>
      <c r="E7" s="7"/>
      <c r="J7" s="4"/>
      <c r="K7" s="4"/>
    </row>
    <row r="8" spans="1:11" ht="12.75">
      <c r="A8" t="s">
        <v>56</v>
      </c>
      <c r="B8" s="4">
        <f>Datablad!B123</f>
        <v>2.234</v>
      </c>
      <c r="C8" s="4">
        <f>Datablad!C123</f>
        <v>2.3356399999999997</v>
      </c>
      <c r="D8" s="4">
        <f>Datablad!D123</f>
        <v>2.2208125</v>
      </c>
      <c r="E8" s="4">
        <f>Datablad!E123</f>
        <v>2.0996153846153844</v>
      </c>
      <c r="J8" s="4"/>
      <c r="K8" s="4"/>
    </row>
    <row r="9" spans="1:11" ht="12.75">
      <c r="A9" t="s">
        <v>57</v>
      </c>
      <c r="B9" s="14">
        <f>Datablad!B122</f>
        <v>2.038538461538462</v>
      </c>
      <c r="C9" s="14">
        <f>Datablad!C122</f>
        <v>2.5397777777777772</v>
      </c>
      <c r="D9" s="14">
        <f>Datablad!D122</f>
        <v>2.746000000000001</v>
      </c>
      <c r="E9" s="14">
        <f>Datablad!E122</f>
        <v>2.0996153846153844</v>
      </c>
      <c r="J9" s="4"/>
      <c r="K9" s="4"/>
    </row>
    <row r="10" spans="2:11" ht="12.75">
      <c r="B10" s="7"/>
      <c r="C10" s="7"/>
      <c r="D10" s="7"/>
      <c r="E10" s="7"/>
      <c r="J10" s="4"/>
      <c r="K10" s="4"/>
    </row>
    <row r="11" spans="1:11" ht="12.75">
      <c r="A11" t="s">
        <v>59</v>
      </c>
      <c r="B11" s="4">
        <f>Datablad!B126</f>
        <v>1.891894736842105</v>
      </c>
      <c r="C11" s="4">
        <f>Datablad!C126</f>
        <v>1.85564</v>
      </c>
      <c r="D11" s="4">
        <f>Datablad!D126</f>
        <v>2.0333125</v>
      </c>
      <c r="E11" s="4">
        <f>Datablad!E126</f>
        <v>1.9457692307692307</v>
      </c>
      <c r="J11" s="4"/>
      <c r="K11" s="4"/>
    </row>
    <row r="12" spans="1:11" ht="12.75">
      <c r="A12" t="s">
        <v>60</v>
      </c>
      <c r="B12" s="14">
        <f>Datablad!B125</f>
        <v>1.961615384615385</v>
      </c>
      <c r="C12" s="14">
        <f>Datablad!C125</f>
        <v>1.5397777777777775</v>
      </c>
      <c r="D12" s="14">
        <f>Datablad!D125</f>
        <v>2.412666666666668</v>
      </c>
      <c r="E12" s="14">
        <f>Datablad!E125</f>
        <v>1.9457692307692307</v>
      </c>
      <c r="J12" s="4"/>
      <c r="K12" s="4"/>
    </row>
    <row r="13" spans="2:11" ht="12.75">
      <c r="B13" s="4"/>
      <c r="C13" s="4"/>
      <c r="D13" s="4"/>
      <c r="E13" s="4"/>
      <c r="J13" s="4"/>
      <c r="K13" s="4"/>
    </row>
    <row r="14" spans="1:11" ht="12.75">
      <c r="A14" s="2" t="s">
        <v>41</v>
      </c>
      <c r="B14" s="7">
        <f>Datablad!B85</f>
        <v>0.530758409003709</v>
      </c>
      <c r="C14" s="7">
        <f>Datablad!C85</f>
        <v>0.5403887416382683</v>
      </c>
      <c r="D14" s="7">
        <f>Datablad!D85</f>
        <v>0.54613942507985</v>
      </c>
      <c r="E14" s="7">
        <f>Datablad!E85</f>
        <v>0.549223032664341</v>
      </c>
      <c r="J14" s="4"/>
      <c r="K14" s="4"/>
    </row>
    <row r="15" spans="1:11" ht="12.75">
      <c r="A15" s="2" t="s">
        <v>42</v>
      </c>
      <c r="B15" s="7">
        <f>Datablad!B84</f>
        <v>0.46924159099629115</v>
      </c>
      <c r="C15" s="7">
        <f>Datablad!C84</f>
        <v>0.4596112583617316</v>
      </c>
      <c r="D15" s="7">
        <f>Datablad!D84</f>
        <v>0.4538605749201499</v>
      </c>
      <c r="E15" s="7">
        <f>Datablad!E84</f>
        <v>0.4507769673356589</v>
      </c>
      <c r="J15" s="4"/>
      <c r="K15" s="4"/>
    </row>
    <row r="16" spans="1:11" ht="12.75">
      <c r="A16" s="2"/>
      <c r="B16" s="7"/>
      <c r="C16" s="7"/>
      <c r="D16" s="7"/>
      <c r="E16" s="7"/>
      <c r="J16" s="4"/>
      <c r="K16" s="4"/>
    </row>
    <row r="17" spans="1:11" ht="12.75">
      <c r="A17" s="2" t="s">
        <v>65</v>
      </c>
      <c r="B17" s="11">
        <f>Datablad!B130</f>
        <v>5.235723</v>
      </c>
      <c r="C17" s="11">
        <f>Datablad!C130</f>
        <v>3.60108402</v>
      </c>
      <c r="D17" s="11">
        <f>Datablad!D130</f>
        <v>2.20517158</v>
      </c>
      <c r="E17" s="11">
        <f>Datablad!E130</f>
        <v>1.69940214</v>
      </c>
      <c r="J17" s="4"/>
      <c r="K17" s="4"/>
    </row>
    <row r="18" spans="1:11" ht="12.75">
      <c r="A18" s="2" t="s">
        <v>66</v>
      </c>
      <c r="B18" s="12">
        <f>B17/190</f>
        <v>0.027556436842105264</v>
      </c>
      <c r="C18" s="12">
        <f>C17/190</f>
        <v>0.018953073789473685</v>
      </c>
      <c r="D18" s="12">
        <f>D17/190</f>
        <v>0.011606166210526316</v>
      </c>
      <c r="E18" s="12">
        <f>E17/190</f>
        <v>0.008944221789473683</v>
      </c>
      <c r="J18" s="4"/>
      <c r="K18" s="4"/>
    </row>
    <row r="19" spans="1:11" ht="12.75">
      <c r="A19" s="2" t="s">
        <v>64</v>
      </c>
      <c r="B19" s="11">
        <f>Datablad!B131</f>
        <v>11.90016056</v>
      </c>
      <c r="C19" s="11">
        <f>Datablad!C131</f>
        <v>8.18525038</v>
      </c>
      <c r="D19" s="11">
        <f>Datablad!D131</f>
        <v>4.98101594</v>
      </c>
      <c r="E19" s="11">
        <f>Datablad!E131</f>
        <v>3.8262131</v>
      </c>
      <c r="J19" s="4"/>
      <c r="K19" s="4"/>
    </row>
    <row r="20" spans="1:11" ht="12.75">
      <c r="A20" s="2" t="s">
        <v>67</v>
      </c>
      <c r="B20" s="12">
        <f>B19/2008</f>
        <v>0.0059263747808764936</v>
      </c>
      <c r="C20" s="12">
        <f>C19/2008</f>
        <v>0.0040763199103585656</v>
      </c>
      <c r="D20" s="12">
        <f>D19/2008</f>
        <v>0.00248058562749004</v>
      </c>
      <c r="E20" s="12">
        <f>E19/2008</f>
        <v>0.0019054846115537849</v>
      </c>
      <c r="J20" s="4"/>
      <c r="K20" s="4"/>
    </row>
    <row r="21" spans="1:11" ht="12.75">
      <c r="A21" s="2" t="s">
        <v>61</v>
      </c>
      <c r="B21" s="11">
        <f>Datablad!B132</f>
        <v>4.62888378</v>
      </c>
      <c r="C21" s="11">
        <f>Datablad!C132</f>
        <v>3.0627928199999994</v>
      </c>
      <c r="D21" s="11">
        <f>Datablad!D132</f>
        <v>1.8325731399999998</v>
      </c>
      <c r="E21" s="11">
        <f>Datablad!E132</f>
        <v>1.394791</v>
      </c>
      <c r="J21" s="4"/>
      <c r="K21" s="4"/>
    </row>
    <row r="22" spans="1:11" ht="12.75">
      <c r="A22" s="2" t="s">
        <v>66</v>
      </c>
      <c r="B22" s="12">
        <f>B21/190</f>
        <v>0.024362546210526314</v>
      </c>
      <c r="C22" s="12">
        <f>C21/190</f>
        <v>0.016119962210526313</v>
      </c>
      <c r="D22" s="12">
        <f>D21/190</f>
        <v>0.009645121789473684</v>
      </c>
      <c r="E22" s="12">
        <f>E21/190</f>
        <v>0.007341005263157894</v>
      </c>
      <c r="J22" s="4"/>
      <c r="K22" s="4"/>
    </row>
    <row r="23" spans="1:11" ht="12.75">
      <c r="A23" s="2"/>
      <c r="J23" s="4"/>
      <c r="K23" s="4"/>
    </row>
    <row r="24" spans="1:11" ht="12.75">
      <c r="A24" t="s">
        <v>70</v>
      </c>
      <c r="J24" s="7"/>
      <c r="K24" s="7"/>
    </row>
    <row r="25" spans="1:5" ht="12.75">
      <c r="A25" s="2" t="s">
        <v>12</v>
      </c>
      <c r="B25" s="7">
        <f>Datablad!B21</f>
        <v>0.9186703455524897</v>
      </c>
      <c r="C25" s="7">
        <f>Datablad!C21</f>
        <v>0.7737802925162808</v>
      </c>
      <c r="D25" s="7">
        <f>Datablad!D21</f>
        <v>0.7119298766899421</v>
      </c>
      <c r="E25" s="7">
        <f>Datablad!E21</f>
        <v>0.6915235808453767</v>
      </c>
    </row>
    <row r="26" spans="1:5" ht="12.75">
      <c r="A26" s="2" t="s">
        <v>9</v>
      </c>
      <c r="B26" s="7">
        <f>Datablad!B28</f>
        <v>0.9852406604475978</v>
      </c>
      <c r="C26" s="7">
        <f>Datablad!C28</f>
        <v>0.9791822355076334</v>
      </c>
      <c r="D26" s="7">
        <f>Datablad!D28</f>
        <v>0.9912345862427567</v>
      </c>
      <c r="E26" s="7">
        <f>Datablad!E28</f>
        <v>0.9647986227517782</v>
      </c>
    </row>
    <row r="27" spans="1:5" ht="12.75">
      <c r="A27" s="2" t="s">
        <v>13</v>
      </c>
      <c r="B27" s="7">
        <f>Datablad!B35</f>
        <v>1.0500591249507292</v>
      </c>
      <c r="C27" s="7">
        <f>Datablad!C35</f>
        <v>1.1000320273299882</v>
      </c>
      <c r="D27" s="7">
        <f>Datablad!D35</f>
        <v>1.1136532461744169</v>
      </c>
      <c r="E27" s="7">
        <f>Datablad!E35</f>
        <v>1.1496398314683096</v>
      </c>
    </row>
    <row r="28" spans="1:5" ht="12.75">
      <c r="A28" s="2" t="s">
        <v>11</v>
      </c>
      <c r="B28" s="7">
        <f>Datablad!B42</f>
        <v>1.0290369202470109</v>
      </c>
      <c r="C28" s="7">
        <f>Datablad!C42</f>
        <v>1.0321340877548841</v>
      </c>
      <c r="D28" s="7">
        <f>Datablad!D42</f>
        <v>1.0435299361164758</v>
      </c>
      <c r="E28" s="7">
        <f>Datablad!E42</f>
        <v>0.9898065509898971</v>
      </c>
    </row>
    <row r="29" spans="1:5" ht="12.75">
      <c r="A29" s="2" t="s">
        <v>10</v>
      </c>
      <c r="B29" s="7">
        <f>Datablad!B49</f>
        <v>0.9813865895852494</v>
      </c>
      <c r="C29" s="7">
        <f>Datablad!C49</f>
        <v>0.96252802391374</v>
      </c>
      <c r="D29" s="7">
        <f>Datablad!D49</f>
        <v>0.9650869113058976</v>
      </c>
      <c r="E29" s="7">
        <f>Datablad!E49</f>
        <v>0.9600869840982196</v>
      </c>
    </row>
    <row r="30" spans="1:5" ht="12.75">
      <c r="A30" s="2" t="s">
        <v>14</v>
      </c>
      <c r="B30" s="7">
        <f>Datablad!B56</f>
        <v>1.0644242981649363</v>
      </c>
      <c r="C30" s="7">
        <f>Datablad!C56</f>
        <v>1.097469840930928</v>
      </c>
      <c r="D30" s="7">
        <f>Datablad!D56</f>
        <v>1.0851285098796608</v>
      </c>
      <c r="E30" s="7">
        <f>Datablad!E56</f>
        <v>1.1101345535269334</v>
      </c>
    </row>
    <row r="31" spans="1:5" ht="12.75">
      <c r="A31" s="2" t="s">
        <v>15</v>
      </c>
      <c r="B31" s="7">
        <f>Datablad!B63</f>
        <v>0.9964525029562475</v>
      </c>
      <c r="C31" s="7">
        <f>Datablad!C63</f>
        <v>1.0346962741539447</v>
      </c>
      <c r="D31" s="7">
        <f>Datablad!D63</f>
        <v>1.0470955281533205</v>
      </c>
      <c r="E31" s="7">
        <f>Datablad!E63</f>
        <v>1.0503329860009967</v>
      </c>
    </row>
    <row r="32" spans="1:5" ht="12.75">
      <c r="A32" s="2" t="s">
        <v>16</v>
      </c>
      <c r="B32" s="7">
        <f>Datablad!B70</f>
        <v>0.9747295580957386</v>
      </c>
      <c r="C32" s="7">
        <f>Datablad!C70</f>
        <v>1.0201772178926014</v>
      </c>
      <c r="D32" s="7">
        <f>Datablad!D70</f>
        <v>1.042341405437528</v>
      </c>
      <c r="E32" s="7">
        <f>Datablad!E70</f>
        <v>1.0836768903184888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tabSelected="1" workbookViewId="0" topLeftCell="A1">
      <selection activeCell="L4" sqref="L4"/>
    </sheetView>
  </sheetViews>
  <sheetFormatPr defaultColWidth="9.140625" defaultRowHeight="12.75"/>
  <cols>
    <col min="5" max="5" width="2.140625" style="0" customWidth="1"/>
  </cols>
  <sheetData>
    <row r="1" ht="12.75">
      <c r="E1" s="17"/>
    </row>
    <row r="2" spans="2:11" ht="15.75">
      <c r="B2" s="18" t="s">
        <v>91</v>
      </c>
      <c r="C2" s="18"/>
      <c r="D2" s="18"/>
      <c r="E2" s="18"/>
      <c r="F2" s="18"/>
      <c r="G2" s="18"/>
      <c r="H2" s="16"/>
      <c r="I2" s="16"/>
      <c r="J2" s="16"/>
      <c r="K2" s="16"/>
    </row>
    <row r="3" ht="12.75">
      <c r="E3" s="17"/>
    </row>
    <row r="4" ht="12.75">
      <c r="E4" s="17"/>
    </row>
    <row r="5" ht="13.5" thickBot="1">
      <c r="E5" s="17"/>
    </row>
    <row r="6" spans="2:11" ht="13.5" thickTop="1">
      <c r="B6" s="22">
        <v>55317</v>
      </c>
      <c r="C6" s="20" t="s">
        <v>88</v>
      </c>
      <c r="D6" s="25"/>
      <c r="E6" s="26"/>
      <c r="F6" s="27" t="s">
        <v>74</v>
      </c>
      <c r="G6" s="28"/>
      <c r="H6" s="28"/>
      <c r="I6" s="28"/>
      <c r="J6" s="28"/>
      <c r="K6" s="28"/>
    </row>
    <row r="7" spans="2:11" ht="12.75">
      <c r="B7" s="23">
        <f>Datablad!B29</f>
        <v>0.9344408699824995</v>
      </c>
      <c r="C7" s="19">
        <f>Datablad!B27</f>
        <v>8.600999999999999</v>
      </c>
      <c r="D7" s="29"/>
      <c r="E7" s="26"/>
      <c r="F7" s="30" t="s">
        <v>75</v>
      </c>
      <c r="G7" s="30"/>
      <c r="H7" s="30"/>
      <c r="I7" s="30"/>
      <c r="J7" s="30"/>
      <c r="K7" s="30"/>
    </row>
    <row r="8" spans="2:11" ht="13.5" thickBot="1">
      <c r="B8" s="24">
        <f>Datablad!B31</f>
        <v>0.9956927176878119</v>
      </c>
      <c r="C8" s="37">
        <f>Datablad!B135</f>
        <v>0.02538290905263158</v>
      </c>
      <c r="D8" s="31"/>
      <c r="E8" s="26"/>
      <c r="F8" s="32" t="s">
        <v>77</v>
      </c>
      <c r="G8" s="32"/>
      <c r="H8" s="32"/>
      <c r="I8" s="32"/>
      <c r="J8" s="32"/>
      <c r="K8" s="32"/>
    </row>
    <row r="9" spans="2:11" ht="14.25" thickBot="1" thickTop="1">
      <c r="B9" s="2"/>
      <c r="C9" s="2"/>
      <c r="D9" s="2"/>
      <c r="E9" s="26"/>
      <c r="F9" s="33" t="s">
        <v>89</v>
      </c>
      <c r="G9" s="33"/>
      <c r="H9" s="33"/>
      <c r="I9" s="36" t="s">
        <v>90</v>
      </c>
      <c r="J9" s="36"/>
      <c r="K9" s="36"/>
    </row>
    <row r="10" spans="2:11" ht="13.5" thickTop="1">
      <c r="B10" s="22">
        <v>55868</v>
      </c>
      <c r="C10" s="20" t="s">
        <v>88</v>
      </c>
      <c r="D10" s="25"/>
      <c r="E10" s="26"/>
      <c r="F10" s="34" t="s">
        <v>76</v>
      </c>
      <c r="G10" s="34"/>
      <c r="H10" s="34"/>
      <c r="I10" s="34"/>
      <c r="J10" s="34"/>
      <c r="K10" s="34"/>
    </row>
    <row r="11" spans="2:11" ht="12.75">
      <c r="B11" s="23">
        <f>Datablad!B50</f>
        <v>0.9307855180728951</v>
      </c>
      <c r="C11" s="21">
        <f>Datablad!B48</f>
        <v>8.516</v>
      </c>
      <c r="D11" s="29"/>
      <c r="E11" s="26"/>
      <c r="F11" s="35" t="s">
        <v>79</v>
      </c>
      <c r="G11" s="35"/>
      <c r="H11" s="35"/>
      <c r="I11" s="35"/>
      <c r="J11" s="35"/>
      <c r="K11" s="35"/>
    </row>
    <row r="12" spans="2:11" ht="13.5" thickBot="1">
      <c r="B12" s="24">
        <f>Datablad!B52</f>
        <v>0.9917977603995594</v>
      </c>
      <c r="C12" s="37">
        <f>Datablad!B138</f>
        <v>0.025132060631578947</v>
      </c>
      <c r="D12" s="31"/>
      <c r="E12" s="26"/>
      <c r="F12" s="2"/>
      <c r="G12" s="2"/>
      <c r="H12" s="2"/>
      <c r="I12" s="2"/>
      <c r="J12" s="2"/>
      <c r="K12" s="2"/>
    </row>
    <row r="13" spans="2:11" ht="14.25" thickBot="1" thickTop="1">
      <c r="B13" s="2"/>
      <c r="C13" s="2"/>
      <c r="D13" s="2"/>
      <c r="E13" s="26"/>
      <c r="F13" s="2"/>
      <c r="G13" s="2"/>
      <c r="H13" s="2"/>
      <c r="I13" s="2"/>
      <c r="J13" s="2"/>
      <c r="K13" s="2"/>
    </row>
    <row r="14" spans="2:11" ht="13.5" thickTop="1">
      <c r="B14" s="22">
        <v>55343</v>
      </c>
      <c r="C14" s="20" t="s">
        <v>88</v>
      </c>
      <c r="D14" s="25"/>
      <c r="E14" s="26"/>
      <c r="F14" s="22">
        <v>57556</v>
      </c>
      <c r="G14" s="36" t="s">
        <v>78</v>
      </c>
      <c r="H14" s="25"/>
      <c r="I14" s="2"/>
      <c r="J14" s="2"/>
      <c r="K14" s="2"/>
    </row>
    <row r="15" spans="2:11" ht="12.75">
      <c r="B15" s="23">
        <f>Datablad!B43</f>
        <v>0.9759789598643673</v>
      </c>
      <c r="C15" s="21">
        <f>Datablad!B41</f>
        <v>8.963000000000001</v>
      </c>
      <c r="D15" s="29"/>
      <c r="E15" s="26"/>
      <c r="F15" s="23">
        <f>Datablad!B57</f>
        <v>1.0095417364889163</v>
      </c>
      <c r="G15" s="21">
        <f>Datablad!B55</f>
        <v>9.584</v>
      </c>
      <c r="H15" s="29"/>
      <c r="I15" s="2"/>
      <c r="J15" s="2"/>
      <c r="K15" s="2"/>
    </row>
    <row r="16" spans="2:11" ht="13.5" thickBot="1">
      <c r="B16" s="24">
        <f>Datablad!B45</f>
        <v>1.039953595963408</v>
      </c>
      <c r="C16" s="37">
        <f>Datablad!B137</f>
        <v>0.02645122821052632</v>
      </c>
      <c r="D16" s="31"/>
      <c r="E16" s="26"/>
      <c r="F16" s="24">
        <f>Datablad!B59</f>
        <v>0.9510369683863658</v>
      </c>
      <c r="G16" s="37">
        <f>Datablad!B139</f>
        <v>0.028283897263157894</v>
      </c>
      <c r="H16" s="31"/>
      <c r="I16" s="2"/>
      <c r="J16" s="2"/>
      <c r="K16" s="2"/>
    </row>
    <row r="17" spans="2:11" ht="14.25" thickBot="1" thickTop="1">
      <c r="B17" s="2"/>
      <c r="C17" s="2"/>
      <c r="D17" s="2"/>
      <c r="E17" s="26"/>
      <c r="F17" s="2"/>
      <c r="G17" s="2"/>
      <c r="H17" s="2"/>
      <c r="I17" s="2"/>
      <c r="J17" s="2"/>
      <c r="K17" s="2"/>
    </row>
    <row r="18" spans="2:11" ht="13.5" thickTop="1">
      <c r="B18" s="22">
        <v>55256</v>
      </c>
      <c r="C18" s="20" t="s">
        <v>88</v>
      </c>
      <c r="D18" s="25"/>
      <c r="E18" s="26"/>
      <c r="F18" s="22">
        <v>55335</v>
      </c>
      <c r="G18" s="36" t="s">
        <v>78</v>
      </c>
      <c r="H18" s="25"/>
      <c r="I18" s="22">
        <v>57885</v>
      </c>
      <c r="J18" s="36" t="s">
        <v>78</v>
      </c>
      <c r="K18" s="25"/>
    </row>
    <row r="19" spans="2:11" ht="12.75">
      <c r="B19" s="23">
        <f>Datablad!B22</f>
        <v>0.8713029733620602</v>
      </c>
      <c r="C19" s="21">
        <f>Datablad!B20</f>
        <v>6.941000000000001</v>
      </c>
      <c r="D19" s="29"/>
      <c r="E19" s="26"/>
      <c r="F19" s="23">
        <f>Datablad!B36</f>
        <v>0.9959172430076637</v>
      </c>
      <c r="G19" s="21">
        <f>Datablad!B34</f>
        <v>9.681999999999999</v>
      </c>
      <c r="H19" s="29"/>
      <c r="I19" s="23">
        <f>Datablad!B64</f>
        <v>0.9450746209922577</v>
      </c>
      <c r="J19" s="21">
        <f>Datablad!B62</f>
        <v>9.046</v>
      </c>
      <c r="K19" s="29"/>
    </row>
    <row r="20" spans="2:11" ht="13.5" thickBot="1">
      <c r="B20" s="24">
        <f>Datablad!B24</f>
        <v>0.9284161827089054</v>
      </c>
      <c r="C20" s="37">
        <f>Datablad!B134</f>
        <v>0.020483986947368422</v>
      </c>
      <c r="D20" s="31"/>
      <c r="E20" s="26"/>
      <c r="F20" s="24">
        <f>Datablad!B38</f>
        <v>0.9382020389249305</v>
      </c>
      <c r="G20" s="37">
        <f>Datablad!B136</f>
        <v>0.0285731107368421</v>
      </c>
      <c r="H20" s="31"/>
      <c r="I20" s="24">
        <f>Datablad!B66</f>
        <v>0.8903058387395738</v>
      </c>
      <c r="J20" s="37">
        <f>Datablad!B140</f>
        <v>0.02669617431578947</v>
      </c>
      <c r="K20" s="31"/>
    </row>
    <row r="21" spans="2:11" ht="14.25" thickBot="1" thickTop="1">
      <c r="B21" s="2"/>
      <c r="C21" s="2"/>
      <c r="D21" s="2"/>
      <c r="E21" s="26"/>
      <c r="F21" s="2"/>
      <c r="G21" s="2"/>
      <c r="H21" s="2"/>
      <c r="I21" s="2"/>
      <c r="J21" s="2"/>
      <c r="K21" s="2"/>
    </row>
    <row r="22" spans="2:11" ht="13.5" thickTop="1">
      <c r="B22" s="2"/>
      <c r="C22" s="2"/>
      <c r="D22" s="2"/>
      <c r="E22" s="26"/>
      <c r="F22" s="22">
        <v>57892</v>
      </c>
      <c r="G22" s="36" t="s">
        <v>78</v>
      </c>
      <c r="H22" s="25"/>
      <c r="I22" s="2"/>
      <c r="J22" s="2"/>
      <c r="K22" s="2"/>
    </row>
    <row r="23" spans="2:11" ht="12.75">
      <c r="B23" s="2"/>
      <c r="C23" s="2"/>
      <c r="D23" s="2"/>
      <c r="E23" s="26"/>
      <c r="F23" s="23">
        <f>Datablad!B71</f>
        <v>0.9244717284108511</v>
      </c>
      <c r="G23" s="21">
        <f>Datablad!B69</f>
        <v>9.038</v>
      </c>
      <c r="H23" s="29"/>
      <c r="I23" s="2"/>
      <c r="J23" s="2"/>
      <c r="K23" s="2"/>
    </row>
    <row r="24" spans="2:11" ht="13.5" thickBot="1">
      <c r="B24" s="2"/>
      <c r="C24" s="2"/>
      <c r="D24" s="2"/>
      <c r="E24" s="26"/>
      <c r="F24" s="24">
        <f>Datablad!B73</f>
        <v>0.8708969210174029</v>
      </c>
      <c r="G24" s="37">
        <f>Datablad!B141</f>
        <v>0.026672565052631582</v>
      </c>
      <c r="H24" s="31"/>
      <c r="I24" s="2"/>
      <c r="J24" s="2"/>
      <c r="K24" s="2"/>
    </row>
    <row r="25" ht="13.5" thickTop="1">
      <c r="E25" s="17"/>
    </row>
    <row r="26" ht="12.75">
      <c r="E26" s="17"/>
    </row>
    <row r="27" ht="12.75">
      <c r="E27" s="17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Giraffe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Post</dc:creator>
  <cp:keywords/>
  <dc:description/>
  <cp:lastModifiedBy>Michel Post</cp:lastModifiedBy>
  <dcterms:created xsi:type="dcterms:W3CDTF">2002-02-27T23:35:44Z</dcterms:created>
  <dcterms:modified xsi:type="dcterms:W3CDTF">2002-03-26T02:43:53Z</dcterms:modified>
  <cp:category/>
  <cp:version/>
  <cp:contentType/>
  <cp:contentStatus/>
</cp:coreProperties>
</file>